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52" activeTab="0"/>
  </bookViews>
  <sheets>
    <sheet name="Комплекты стеллажей" sheetId="1" r:id="rId1"/>
    <sheet name="Передвиж. платформа " sheetId="2" r:id="rId2"/>
    <sheet name="Платформа однор. цепь" sheetId="3" r:id="rId3"/>
    <sheet name="Платформа двур. цепь" sheetId="4" r:id="rId4"/>
    <sheet name="Комплектация в сборе" sheetId="5" r:id="rId5"/>
    <sheet name="Расчет комплектации в сборе" sheetId="6" r:id="rId6"/>
  </sheets>
  <externalReferences>
    <externalReference r:id="rId9"/>
  </externalReferences>
  <definedNames>
    <definedName name="_xlnm.Print_Titles" localSheetId="0">'Комплекты стеллажей'!$1:$2</definedName>
    <definedName name="_xlnm.Print_Titles" localSheetId="1">'Передвиж. платформа '!$1:$2</definedName>
    <definedName name="_xlnm.Print_Titles" localSheetId="3">'Платформа двур. цепь'!$1:$2</definedName>
    <definedName name="_xlnm.Print_Titles" localSheetId="2">'Платформа однор. цепь'!$1:$2</definedName>
    <definedName name="_xlnm.Print_Area" localSheetId="4">'Комплектация в сборе'!$A$1:$P$35</definedName>
    <definedName name="_xlnm.Print_Area" localSheetId="0">'Комплекты стеллажей'!$A$1:$J$113</definedName>
    <definedName name="_xlnm.Print_Area" localSheetId="1">'Передвиж. платформа '!$A$1:$J$64</definedName>
    <definedName name="_xlnm.Print_Area" localSheetId="3">'Платформа двур. цепь'!$B$1:$K$69</definedName>
    <definedName name="_xlnm.Print_Area" localSheetId="2">'Платформа однор. цепь'!$B$1:$K$68</definedName>
    <definedName name="_xlnm.Print_Area" localSheetId="5">'Расчет комплектации в сборе'!$A$1:$O$30</definedName>
    <definedName name="ПС_1" localSheetId="3">'Платформа двур. цепь'!$R$41</definedName>
    <definedName name="ПС_1">'Платформа однор. цепь'!$R$40</definedName>
    <definedName name="СП_01" localSheetId="4">'[1]Стеллажи унив.перед.'!#REF!</definedName>
    <definedName name="СП_01" localSheetId="0">'Комплекты стеллажей'!#REF!</definedName>
    <definedName name="СП_01" localSheetId="3">'Платформа двур. цепь'!#REF!</definedName>
    <definedName name="СП_01" localSheetId="2">'Платформа однор. цепь'!#REF!</definedName>
    <definedName name="СП_01" localSheetId="5">'[1]Стеллажи унив.перед.'!#REF!</definedName>
    <definedName name="СП_01">'Передвиж. платформа '!#REF!</definedName>
    <definedName name="СП_02" localSheetId="4">'[1]Стеллажи унив.перед.'!#REF!</definedName>
    <definedName name="СП_02" localSheetId="0">'Комплекты стеллажей'!#REF!</definedName>
    <definedName name="СП_02" localSheetId="3">'Платформа двур. цепь'!#REF!</definedName>
    <definedName name="СП_02" localSheetId="2">'Платформа однор. цепь'!#REF!</definedName>
    <definedName name="СП_02" localSheetId="5">'[1]Стеллажи унив.перед.'!#REF!</definedName>
    <definedName name="СП_02">'Передвиж. платформа '!#REF!</definedName>
    <definedName name="СП_03" localSheetId="4">'[1]Стеллажи унив.перед.'!#REF!</definedName>
    <definedName name="СП_03" localSheetId="0">'Комплекты стеллажей'!#REF!</definedName>
    <definedName name="СП_03" localSheetId="3">'Платформа двур. цепь'!#REF!</definedName>
    <definedName name="СП_03" localSheetId="2">'Платформа однор. цепь'!#REF!</definedName>
    <definedName name="СП_03" localSheetId="5">'[1]Стеллажи унив.перед.'!#REF!</definedName>
    <definedName name="СП_03">'Передвиж. платформа '!#REF!</definedName>
    <definedName name="СП_04" localSheetId="0">'Комплекты стеллажей'!$I$36</definedName>
    <definedName name="СП_04" localSheetId="3">'Платформа двур. цепь'!#REF!</definedName>
    <definedName name="СП_04" localSheetId="2">'Платформа однор. цепь'!#REF!</definedName>
    <definedName name="СП_04">'Передвиж. платформа '!$I$34</definedName>
    <definedName name="СП_1.1П" localSheetId="4">'[1]Стеллажи унив.перед.'!#REF!</definedName>
    <definedName name="СП_1.1П" localSheetId="0">'Комплекты стеллажей'!#REF!</definedName>
    <definedName name="СП_1.1П" localSheetId="3">'Платформа двур. цепь'!#REF!</definedName>
    <definedName name="СП_1.1П" localSheetId="2">'Платформа однор. цепь'!#REF!</definedName>
    <definedName name="СП_1.1П" localSheetId="5">'[1]Стеллажи унив.перед.'!#REF!</definedName>
    <definedName name="СП_1.1П">'Передвиж. платформа '!#REF!</definedName>
    <definedName name="СП_1.2П" localSheetId="0">'Комплекты стеллажей'!$I$14</definedName>
    <definedName name="СП_1.2П" localSheetId="3">'Платформа двур. цепь'!#REF!</definedName>
    <definedName name="СП_1.2П" localSheetId="2">'Платформа однор. цепь'!#REF!</definedName>
    <definedName name="СП_1.2П">'Передвиж. платформа '!$I$11</definedName>
    <definedName name="СП_1.3П" localSheetId="0">'Комплекты стеллажей'!$I$17</definedName>
    <definedName name="СП_1.3П" localSheetId="3">'Платформа двур. цепь'!#REF!</definedName>
    <definedName name="СП_1.3П" localSheetId="2">'Платформа однор. цепь'!#REF!</definedName>
    <definedName name="СП_1.3П">'Передвиж. платформа '!$I$14</definedName>
    <definedName name="СП_1.4П" localSheetId="0">'Комплекты стеллажей'!$I$20</definedName>
    <definedName name="СП_1.4П" localSheetId="3">'Платформа двур. цепь'!#REF!</definedName>
    <definedName name="СП_1.4П" localSheetId="2">'Платформа однор. цепь'!#REF!</definedName>
    <definedName name="СП_1.4П">'Передвиж. платформа '!$I$17</definedName>
    <definedName name="СП_2.1П" localSheetId="4">'[1]Стеллажи унив.перед.'!#REF!</definedName>
    <definedName name="СП_2.1П" localSheetId="0">'Комплекты стеллажей'!#REF!</definedName>
    <definedName name="СП_2.1П" localSheetId="3">'Платформа двур. цепь'!#REF!</definedName>
    <definedName name="СП_2.1П" localSheetId="2">'Платформа однор. цепь'!#REF!</definedName>
    <definedName name="СП_2.1П" localSheetId="5">'[1]Стеллажи унив.перед.'!#REF!</definedName>
    <definedName name="СП_2.1П">'Передвиж. платформа '!#REF!</definedName>
    <definedName name="СП_2.2П" localSheetId="0">'Комплекты стеллажей'!$I$23</definedName>
    <definedName name="СП_2.2П" localSheetId="3">'Платформа двур. цепь'!#REF!</definedName>
    <definedName name="СП_2.2П" localSheetId="2">'Платформа однор. цепь'!#REF!</definedName>
    <definedName name="СП_2.2П">'Передвиж. платформа '!$I$20</definedName>
    <definedName name="СП_2.3П" localSheetId="0">'Комплекты стеллажей'!$I$24</definedName>
    <definedName name="СП_2.3П" localSheetId="3">'Платформа двур. цепь'!#REF!</definedName>
    <definedName name="СП_2.3П" localSheetId="2">'Платформа однор. цепь'!#REF!</definedName>
    <definedName name="СП_2.3П">'Передвиж. платформа '!$I$22</definedName>
    <definedName name="СП_2.4П" localSheetId="0">'Комплекты стеллажей'!$I$27</definedName>
    <definedName name="СП_2.4П" localSheetId="3">'Платформа двур. цепь'!#REF!</definedName>
    <definedName name="СП_2.4П" localSheetId="2">'Платформа однор. цепь'!#REF!</definedName>
    <definedName name="СП_2.4П">'Передвиж. платформа '!$I$25</definedName>
    <definedName name="СП_3.1П" localSheetId="0">'Комплекты стеллажей'!$I$30</definedName>
    <definedName name="СП_3.1П" localSheetId="3">'Платформа двур. цепь'!#REF!</definedName>
    <definedName name="СП_3.1П" localSheetId="2">'Платформа однор. цепь'!#REF!</definedName>
    <definedName name="СП_3.1П">'Передвиж. платформа '!$I$28</definedName>
    <definedName name="СП_3.2П" localSheetId="4">'[1]Стеллажи унив.перед.'!#REF!</definedName>
    <definedName name="СП_3.2П" localSheetId="0">'Комплекты стеллажей'!#REF!</definedName>
    <definedName name="СП_3.2П" localSheetId="3">'Платформа двур. цепь'!#REF!</definedName>
    <definedName name="СП_3.2П" localSheetId="2">'Платформа однор. цепь'!#REF!</definedName>
    <definedName name="СП_3.2П" localSheetId="5">'[1]Стеллажи унив.перед.'!#REF!</definedName>
    <definedName name="СП_3.2П">'Передвиж. платформа '!#REF!</definedName>
    <definedName name="СП_3.3П" localSheetId="4">'[1]Стеллажи унив.перед.'!#REF!</definedName>
    <definedName name="СП_3.3П" localSheetId="0">'Комплекты стеллажей'!#REF!</definedName>
    <definedName name="СП_3.3П" localSheetId="3">'Платформа двур. цепь'!#REF!</definedName>
    <definedName name="СП_3.3П" localSheetId="2">'Платформа однор. цепь'!#REF!</definedName>
    <definedName name="СП_3.3П" localSheetId="5">'[1]Стеллажи унив.перед.'!#REF!</definedName>
    <definedName name="СП_3.3П">'Передвиж. платформа '!#REF!</definedName>
    <definedName name="СП_3.4П" localSheetId="4">'[1]Стеллажи унив.перед.'!#REF!</definedName>
    <definedName name="СП_3.4П" localSheetId="0">'Комплекты стеллажей'!#REF!</definedName>
    <definedName name="СП_3.4П" localSheetId="3">'Платформа двур. цепь'!#REF!</definedName>
    <definedName name="СП_3.4П" localSheetId="2">'Платформа однор. цепь'!#REF!</definedName>
    <definedName name="СП_3.4П" localSheetId="5">'[1]Стеллажи унив.перед.'!#REF!</definedName>
    <definedName name="СП_3.4П">'Передвиж. платформа '!#REF!</definedName>
  </definedNames>
  <calcPr fullCalcOnLoad="1"/>
</workbook>
</file>

<file path=xl/sharedStrings.xml><?xml version="1.0" encoding="utf-8"?>
<sst xmlns="http://schemas.openxmlformats.org/spreadsheetml/2006/main" count="373" uniqueCount="197">
  <si>
    <t>пролетами), подпятники, ось для пролета под полку нужной длины, пары швеллеров для пролета под полку нужной длины,</t>
  </si>
  <si>
    <t>зацепы межстоечные и крестовину жесткости для пролета под полку нужной длины.</t>
  </si>
  <si>
    <t>Таблица 1</t>
  </si>
  <si>
    <t>Код</t>
  </si>
  <si>
    <t>Цена с НДС, руб</t>
  </si>
  <si>
    <t>Передвижная платформа для стеллажа с полками 1000*300</t>
  </si>
  <si>
    <t>масса, кг</t>
  </si>
  <si>
    <t>высота(А)</t>
  </si>
  <si>
    <t>** для 4-х секций 1000*300</t>
  </si>
  <si>
    <t>** для 6-ти секций 1000*300</t>
  </si>
  <si>
    <t>** для 8-ми секций 1000*300</t>
  </si>
  <si>
    <t>Передвижная платформа для стеллажа с полками 1500*300</t>
  </si>
  <si>
    <t>** для 2-х секций 1500*300</t>
  </si>
  <si>
    <t>* *для 4-х секций 1500*300</t>
  </si>
  <si>
    <t>* *для 6-ти секций 1500*300</t>
  </si>
  <si>
    <t>Направляющие пути</t>
  </si>
  <si>
    <t>Рельс для антиопрокидывателя 1 м.п.</t>
  </si>
  <si>
    <t>Рельс 1м.п.</t>
  </si>
  <si>
    <t>Ограничитель крайний рельса RAL</t>
  </si>
  <si>
    <t>Зашивка боковая сплошная 1м кв. s=0,6 мм</t>
  </si>
  <si>
    <t xml:space="preserve">*Ширина  с  учетом  ручного  привода. </t>
  </si>
  <si>
    <t xml:space="preserve">   Стандартный цвет стеллажа (полимеризация) - светло-серый RAL7035.</t>
  </si>
  <si>
    <t>2. Поперечные стяжки устанавливайте в зависимости от высоты стоек стеллажа:</t>
  </si>
  <si>
    <t>если высота стойки 2000мм - 2 стяжки на каждую пару стоек;</t>
  </si>
  <si>
    <t>если высота стойки 2500мм - 3 стяжки на каждую пару стоек;</t>
  </si>
  <si>
    <t>если высота стойки 3000мм - 3 стяжки на каждую пару стоек;</t>
  </si>
  <si>
    <t>Наш сайт в Интернете: www.super-sklad.by</t>
  </si>
  <si>
    <t>Рис. 1</t>
  </si>
  <si>
    <t>Рис.2</t>
  </si>
  <si>
    <t>Эскиз передвижного стеллажа с полками длиной 1000мм</t>
  </si>
  <si>
    <t>Эскиз передвижного стеллажа с полками длиной 1500мм</t>
  </si>
  <si>
    <r>
      <t xml:space="preserve">Платформа передвижная </t>
    </r>
    <r>
      <rPr>
        <u val="single"/>
        <sz val="9"/>
        <rFont val="Arial CYR"/>
        <family val="0"/>
      </rPr>
      <t>двух</t>
    </r>
    <r>
      <rPr>
        <sz val="9"/>
        <rFont val="Arial Cyr"/>
        <family val="0"/>
      </rPr>
      <t>пролетная</t>
    </r>
  </si>
  <si>
    <r>
      <t xml:space="preserve">Платформа передвижная </t>
    </r>
    <r>
      <rPr>
        <u val="single"/>
        <sz val="9"/>
        <rFont val="Arial CYR"/>
        <family val="0"/>
      </rPr>
      <t>трех</t>
    </r>
    <r>
      <rPr>
        <sz val="9"/>
        <rFont val="Arial Cyr"/>
        <family val="0"/>
      </rPr>
      <t>пролетная</t>
    </r>
  </si>
  <si>
    <r>
      <t xml:space="preserve">Платформа передвижная </t>
    </r>
    <r>
      <rPr>
        <u val="single"/>
        <sz val="9"/>
        <rFont val="Arial CYR"/>
        <family val="0"/>
      </rPr>
      <t>четырех</t>
    </r>
    <r>
      <rPr>
        <sz val="9"/>
        <rFont val="Arial Cyr"/>
        <family val="0"/>
      </rPr>
      <t>пролетная</t>
    </r>
  </si>
  <si>
    <r>
      <t xml:space="preserve">Платформа передвижная </t>
    </r>
    <r>
      <rPr>
        <u val="single"/>
        <sz val="9"/>
        <rFont val="Arial CYR"/>
        <family val="0"/>
      </rPr>
      <t>одно</t>
    </r>
    <r>
      <rPr>
        <sz val="9"/>
        <rFont val="Arial Cyr"/>
        <family val="0"/>
      </rPr>
      <t>пролетная</t>
    </r>
  </si>
  <si>
    <t>Для сборки одной платформы необходимо приобрести на складе следующее количество комплектующих в штуках:</t>
  </si>
  <si>
    <t>Наименование</t>
  </si>
  <si>
    <t>Цена с НДС, руб за 1шт.</t>
  </si>
  <si>
    <t>Таблица комплектации и стоимости стеллажей ППС</t>
  </si>
  <si>
    <t>СПЗ  на передвижной двухпролетной платформе (для 4-х секций 1000*300)</t>
  </si>
  <si>
    <t>СПЗ  на передвижной трехпролетной платформе (для 6-ти секций 1000*300)</t>
  </si>
  <si>
    <t>СПЗ  на передвижной четырехпролетной платформе       (для 8-ми секций 1000*300)</t>
  </si>
  <si>
    <t>Высота универсальной стойки</t>
  </si>
  <si>
    <t>Универсальная стойка</t>
  </si>
  <si>
    <t>Зацеп СПЗ, оцинковка</t>
  </si>
  <si>
    <t>Поперечная стяжка L=225мм</t>
  </si>
  <si>
    <t>Крестовина жескости с талрепом</t>
  </si>
  <si>
    <t>Скоба для крепления стоек между собой "спина" к "спине"</t>
  </si>
  <si>
    <t>Розничная стоимость по прайсу</t>
  </si>
  <si>
    <t>СПЗ  на передвижной однопролетной платформе (для 2-х секций 1500*300)</t>
  </si>
  <si>
    <t>СПЗ  на передвижной двухпролетной платформе (для 4-х секций 1500*300)</t>
  </si>
  <si>
    <t>СПЗ  на передвижной трехпролетной платформе                                                (для 6-ти секций 1500*300)</t>
  </si>
  <si>
    <t>Крестовина жескости длинномерная</t>
  </si>
  <si>
    <t>СУ стойка 2000</t>
  </si>
  <si>
    <t>СУ стойка 2500</t>
  </si>
  <si>
    <t xml:space="preserve"> зацеп СПЗ, оцинковка</t>
  </si>
  <si>
    <t>СУ стойка 3000</t>
  </si>
  <si>
    <t>СУ зацеп</t>
  </si>
  <si>
    <t>Поперечная стяжка 225мм</t>
  </si>
  <si>
    <t>Наименование комплектующих платформы</t>
  </si>
  <si>
    <t>Комплект крепежа</t>
  </si>
  <si>
    <t>Тальреп - 2 шт.</t>
  </si>
  <si>
    <t>Для ППС Кожуха</t>
  </si>
  <si>
    <t>Для ППС Привода тележки</t>
  </si>
  <si>
    <t>Для ППС Штурвала привода</t>
  </si>
  <si>
    <t>Для ППС Ось для пролета</t>
  </si>
  <si>
    <t>Для ППС Швеллер тележки (пара)</t>
  </si>
  <si>
    <t>Для ППС Крестовина жесткости</t>
  </si>
  <si>
    <t>Для ППС Подпятник</t>
  </si>
  <si>
    <t>*** для 4-х секций 1000*300</t>
  </si>
  <si>
    <t>*** для 6-ти секций 1000*300</t>
  </si>
  <si>
    <t>*** для 8-ми секций 1000*300</t>
  </si>
  <si>
    <t>*** для 2-х секций 1500*300</t>
  </si>
  <si>
    <t>***для 6-ти секций 1500*300</t>
  </si>
  <si>
    <t>*Комплекты крепежа</t>
  </si>
  <si>
    <t>*Внимание!!! Комплекты крепежа включают:</t>
  </si>
  <si>
    <t>СУ полка 1000*300(100 кг)</t>
  </si>
  <si>
    <t>СУ полка 1500*300(100 кг)</t>
  </si>
  <si>
    <t>Полка ПС 1000*300(100 кг)</t>
  </si>
  <si>
    <t>Платформа передвижная для полок 1000*300(100 кг)</t>
  </si>
  <si>
    <t>Платформа передвижная для полок 1500*300(100 кг)</t>
  </si>
  <si>
    <t>Полка ПС 1500*300(100 кг)</t>
  </si>
  <si>
    <t xml:space="preserve"> зацеп СПЗ, полимер</t>
  </si>
  <si>
    <t>Зацеп СПЗ, полимер</t>
  </si>
  <si>
    <t>Таблица расчета комплектации и стоимости стеллажей ППС (с крестовинами жесткости)</t>
  </si>
  <si>
    <t>ППС3/6-1000</t>
  </si>
  <si>
    <t>ППС4/8-1000</t>
  </si>
  <si>
    <t>ППС1/2-1500</t>
  </si>
  <si>
    <t>ППС2/4-1500</t>
  </si>
  <si>
    <t>ППС3/6-1500</t>
  </si>
  <si>
    <t xml:space="preserve"> полка ПС 1000*300(100 кг)</t>
  </si>
  <si>
    <t xml:space="preserve"> полка ПС 1500*300(100 кг)</t>
  </si>
  <si>
    <t>Высота стойки СПЗ</t>
  </si>
  <si>
    <t>Стойка СПЗ</t>
  </si>
  <si>
    <t>Высота стоек СПЗ</t>
  </si>
  <si>
    <t>скоба крепления между собой</t>
  </si>
  <si>
    <t xml:space="preserve">Скоба крепления стоек между собой </t>
  </si>
  <si>
    <r>
      <t xml:space="preserve">Платформа передвижная </t>
    </r>
    <r>
      <rPr>
        <u val="single"/>
        <sz val="9"/>
        <rFont val="Calibri"/>
        <family val="2"/>
      </rPr>
      <t>двух</t>
    </r>
    <r>
      <rPr>
        <sz val="9"/>
        <rFont val="Calibri"/>
        <family val="2"/>
      </rPr>
      <t xml:space="preserve">пролетная для 4-х секций 1000*300                                                     </t>
    </r>
  </si>
  <si>
    <r>
      <t xml:space="preserve">Платформа передвижная </t>
    </r>
    <r>
      <rPr>
        <u val="single"/>
        <sz val="9"/>
        <rFont val="Calibri"/>
        <family val="2"/>
      </rPr>
      <t>трех</t>
    </r>
    <r>
      <rPr>
        <sz val="9"/>
        <rFont val="Calibri"/>
        <family val="2"/>
      </rPr>
      <t xml:space="preserve">пролетная для 6-ти секций 1000*300            </t>
    </r>
  </si>
  <si>
    <r>
      <t xml:space="preserve">Платформа передвижная </t>
    </r>
    <r>
      <rPr>
        <u val="single"/>
        <sz val="9"/>
        <rFont val="Calibri"/>
        <family val="2"/>
      </rPr>
      <t>четырех</t>
    </r>
    <r>
      <rPr>
        <sz val="9"/>
        <rFont val="Calibri"/>
        <family val="2"/>
      </rPr>
      <t xml:space="preserve">пролетная для 8-ми секций 1000*300                                                                  </t>
    </r>
  </si>
  <si>
    <r>
      <t xml:space="preserve">Платформа передвижная </t>
    </r>
    <r>
      <rPr>
        <u val="single"/>
        <sz val="9"/>
        <rFont val="Calibri"/>
        <family val="2"/>
      </rPr>
      <t>одно</t>
    </r>
    <r>
      <rPr>
        <sz val="9"/>
        <rFont val="Calibri"/>
        <family val="2"/>
      </rPr>
      <t xml:space="preserve">пролетная для 2-х секций 1500*300                                                          </t>
    </r>
  </si>
  <si>
    <r>
      <t>Платформа передвижная д</t>
    </r>
    <r>
      <rPr>
        <u val="single"/>
        <sz val="9"/>
        <rFont val="Calibri"/>
        <family val="2"/>
      </rPr>
      <t>вух</t>
    </r>
    <r>
      <rPr>
        <sz val="9"/>
        <rFont val="Calibri"/>
        <family val="2"/>
      </rPr>
      <t xml:space="preserve">пролетная для 4-х секций 1500*300                                                                 </t>
    </r>
  </si>
  <si>
    <r>
      <t xml:space="preserve">Платформа передвижная </t>
    </r>
    <r>
      <rPr>
        <u val="single"/>
        <sz val="9"/>
        <rFont val="Calibri"/>
        <family val="2"/>
      </rPr>
      <t>трех</t>
    </r>
    <r>
      <rPr>
        <sz val="9"/>
        <rFont val="Calibri"/>
        <family val="2"/>
      </rPr>
      <t xml:space="preserve">пролетная для 6-ти секций 1500*300                                                   </t>
    </r>
  </si>
  <si>
    <t xml:space="preserve">Платформа передвижная двухпролетная для 4-х секций 1000*300                                               </t>
  </si>
  <si>
    <t xml:space="preserve">Платформа передвижная трехпролетная для 6-ти секций 1000*300                                                                 </t>
  </si>
  <si>
    <t xml:space="preserve">Платформа передвижная четырехпролетная для 8-ми секций 1000*300                                                     </t>
  </si>
  <si>
    <t xml:space="preserve">Платформа передвижная однопролетная для 2-х секций 1500*300                                                </t>
  </si>
  <si>
    <t>Платформа передвижная двухпролетная для 4-х секций 1500*300</t>
  </si>
  <si>
    <t xml:space="preserve">Платформа передвижная трехпролетная для 6-ти секций 1500*300                               </t>
  </si>
  <si>
    <t>Двери распашные с запирающим механизмом 2065*1000мм.</t>
  </si>
  <si>
    <t>Двери распашные с запирающим механизмом 2500*1000мм.</t>
  </si>
  <si>
    <t xml:space="preserve">    Передвижные  стеллажи  предназначены  для  хранения  различного  рода  архивов  в  банках, проектных  институтах, поликлиниках, библиотеках. Использование  стеллажей  различных  размеров помогает  эксплуатировать  любое  помещение  с  максимальной  эффективностью, т.к. они позволяют освободить от 50 до 70% площади помещения.</t>
  </si>
  <si>
    <t xml:space="preserve">   Передвижная платформа для стеллажа с полками представляет собой сборную на болтах  конструкцию, которая устанавливается  на направляющие пути и дополненяется универсальными стеллажами (колличество полок и высота стеллажа выбирается в соответствии с пожеланием заказчика и рекомендациями конструкторского отдела, представленными ниже).</t>
  </si>
  <si>
    <t xml:space="preserve">    Передвижные  секции  стеллажей  при  помощи  ручного привода  свободно  перемещаются по  направляющим  путям,  что  обеспечивает  доступ к любой нужной полке.</t>
  </si>
  <si>
    <t>ППСУ 2/4-1000</t>
  </si>
  <si>
    <t>Для ППС_Кожуха</t>
  </si>
  <si>
    <t>Для ППС_Привода тележки</t>
  </si>
  <si>
    <t>Для ППС_Ось для пролета (700мм, 1000мм, 1200мм, 1500мм)</t>
  </si>
  <si>
    <t>Для ППС_Швеллер тележки (пара) (700мм, 1000мм, 1200мм, 1500мм)</t>
  </si>
  <si>
    <t>Для ППС_Подпятник</t>
  </si>
  <si>
    <t>Для ППС_Крестовина жесткости</t>
  </si>
  <si>
    <t>** Передвижная платформа  рассчитана для монтажа стеллажей СПЗ глубиной 300мм - "спиной к спине".</t>
  </si>
  <si>
    <t>ППСУ_Подпятник</t>
  </si>
  <si>
    <t>ППСУ_Зацеп межстоечный</t>
  </si>
  <si>
    <t>Для сборки передвижной платформы необходимо приобрести на складе следующие комплектующие (в количестве указанном в таблице):</t>
  </si>
  <si>
    <t>КОМПЛЕКТУЮЩИЕ ПЛАТФОРМЫ ППСУ (С ОДНОРЯДНОЙ ЦЕПЬЮ):</t>
  </si>
  <si>
    <t>ППСУ2/4-1000</t>
  </si>
  <si>
    <t>ППСУ3/6-1000</t>
  </si>
  <si>
    <t>ППСУ4/8-1000</t>
  </si>
  <si>
    <t>ППСУ1/2-1500</t>
  </si>
  <si>
    <t>ППСУ2/4-1500</t>
  </si>
  <si>
    <t>ППСУ3/6-1500</t>
  </si>
  <si>
    <t xml:space="preserve">Стопор </t>
  </si>
  <si>
    <t>Тип платформы***</t>
  </si>
  <si>
    <t>1 пролет/       2 секции</t>
  </si>
  <si>
    <t xml:space="preserve"> 2 пролета/       4 секции </t>
  </si>
  <si>
    <t>3 пролета/          6 секций</t>
  </si>
  <si>
    <t>4 пролета/     8 секций</t>
  </si>
  <si>
    <t>5 пролетов/    10 секций</t>
  </si>
  <si>
    <t>Допускаемая нагрузка на передвижной стеллаж, кг</t>
  </si>
  <si>
    <t>***Эскизы стеллажей передвижных представлены на обороте.</t>
  </si>
  <si>
    <t>длина*(Б)</t>
  </si>
  <si>
    <t>ширина(В)</t>
  </si>
  <si>
    <t xml:space="preserve">   Расстояние   от   пола   до   платформы - 110мм (включая пути).</t>
  </si>
  <si>
    <t>1.Крестовина жескости устанавливается на каждый передвижной стеллаж, обязательно в крайние пролеты.</t>
  </si>
  <si>
    <t>Таблица 3</t>
  </si>
  <si>
    <t xml:space="preserve">  Максимальное расстояние между полками, не снижающее  несущей способности рам, - 700мм. Минимальное рекомендуемое количество полок в пролете - 3шт, максимальное количество не ограничено при условии соблюдения суммарной допустимой нагрузки на раму согластно таблице 2. </t>
  </si>
  <si>
    <t>Винт М05*30 - 4шт., гайка М5 - 4шт., шайба М5 - 4шт.</t>
  </si>
  <si>
    <t>Гайка м5</t>
  </si>
  <si>
    <t>Болт М08*16 - 16шт., гайка М8 - 16шт, шайба М8 - 16шт.</t>
  </si>
  <si>
    <t xml:space="preserve">ПРЕДВИЖНАЯ ПЛАТФОРМА </t>
  </si>
  <si>
    <t xml:space="preserve">Крестовина жесткости </t>
  </si>
  <si>
    <t>222750, Республика Беларусь, г.Фаниполь, ул.Заводская 27А, комн. 5.</t>
  </si>
  <si>
    <t>УНП 690662999, ОКПО 304642636000</t>
  </si>
  <si>
    <t>E-mail: office_staff@mail.ru</t>
  </si>
  <si>
    <t>`</t>
  </si>
  <si>
    <t>Антиопрокидыватель (пара)</t>
  </si>
  <si>
    <t>ППС_Кожух с крышкой</t>
  </si>
  <si>
    <t xml:space="preserve">ППС_Поезд промежуточный </t>
  </si>
  <si>
    <t xml:space="preserve">ППС_Поезд концевой </t>
  </si>
  <si>
    <t>ППС_Штурвал-ручка</t>
  </si>
  <si>
    <t xml:space="preserve">ППС_Ось промежуточная 700мм  </t>
  </si>
  <si>
    <t xml:space="preserve">ППС_Ось промежуточная 1000мм  </t>
  </si>
  <si>
    <t xml:space="preserve">ППС_Ось промежуточная 1200мм  </t>
  </si>
  <si>
    <t xml:space="preserve">ППС_Ось промежуточная 1500мм  </t>
  </si>
  <si>
    <t>ППС_Швеллер промежуточный L=1500мм пара</t>
  </si>
  <si>
    <t>ППС_Швеллер промежуточный L=700мм пара</t>
  </si>
  <si>
    <t>ППС_Швеллер промежуточный L=1000мм пара</t>
  </si>
  <si>
    <t>ППС_Швеллер промежуточный L=1200мм пара</t>
  </si>
  <si>
    <t>Дюбель-гвоздь 6*40</t>
  </si>
  <si>
    <t>Саморез 4,2*13 с прессшайбой - 6 шт.</t>
  </si>
  <si>
    <t>Винт 8*12(потай) - 1 шт.</t>
  </si>
  <si>
    <t xml:space="preserve">Для ППС Штурвала привода </t>
  </si>
  <si>
    <t>Саморез со сверлом 5,5*19  - 1 шт.</t>
  </si>
  <si>
    <t>Гайка М10 - 2шт., шайба М10 - 1ш.т, болт 8*45 - 2шт., гайка М8 - 2шт.,                         шайба М8 - 4шт.</t>
  </si>
  <si>
    <t xml:space="preserve">Высота стойки </t>
  </si>
  <si>
    <t>Количество полок в секции</t>
  </si>
  <si>
    <t>ППС_Тележка приводная 700мм (однорядная цепь)</t>
  </si>
  <si>
    <t>ППС_Тележка приводная 1000мм (однорядная цепь)</t>
  </si>
  <si>
    <t>ППС_Тележка приводная 1200мм (однорядная цепь)</t>
  </si>
  <si>
    <t>ППС_Тележка приводная 1500мм (однорядная цепь)</t>
  </si>
  <si>
    <t>Таблица 2 (нагрузки указаны для платформы с однорядной цепью).</t>
  </si>
  <si>
    <t>ППС_Тележка приводная 700мм (двурядная цепь)</t>
  </si>
  <si>
    <t>ППС_Тележка приводная 1000мм (двурядная цепь)</t>
  </si>
  <si>
    <t>ППС_Тележка приводная 1200мм (двурядная цепь)</t>
  </si>
  <si>
    <t>ППС_Тележка приводная 1500мм (двурядная цепь)</t>
  </si>
  <si>
    <t>Таблица допустимых нагрузок приведна в прайсе.</t>
  </si>
  <si>
    <t xml:space="preserve"> При комплектации стеллажа полками учитывайте предельно допустимые нагрузки для передвижных платформ(см. таблицу 2).</t>
  </si>
  <si>
    <t xml:space="preserve">      Для сборки передвижной платформы необходимо приобрести на складе следующие комплектующие (в количестве указанном в таблице 3):                                                                                                                                                                                                                            Ручка, привод тележки, кожух, поезд приводной, поезд концевой, поезд промежуточный (для платформы с тремя и более  пролетами), подпятники, ось для пролета под полку нужной длины, пары швеллеров для пролета под полку нужной длины,                                                                                                                </t>
  </si>
  <si>
    <t>Штурвал, тележку приводную, кожух, поезд концевой, поезд промежуточный (для платформы с тремя и более</t>
  </si>
  <si>
    <t>Передвижные стеллажи</t>
  </si>
  <si>
    <t>КОМПЛЕКТУЮЩИЕ ПЛАТФОРМЫ ППСУ (С ДВУРЯДНОЙ ЦЕПЬЮ):</t>
  </si>
  <si>
    <t>В таблице приведены несколько самых распространенных вариантов комплектации стеллажей. По примеру приведенных вариантов комплектации Вы можете скомплектовать стеллаж необходимой конфигурации</t>
  </si>
  <si>
    <t>Прайс действует с 11.02.2019г.</t>
  </si>
  <si>
    <t>р/с BY73АКВВ30120606139486000000 в ЦБУ № 606 ф-ла 500 Минского управления ОАО "АСБ-Беларусбанк", БИК АКВВВУ21500</t>
  </si>
  <si>
    <t>т/ф. 8-017-217-02-69, Velcom 8-029-661-64-01, МТС 8-029-508-76-4</t>
  </si>
  <si>
    <t>Передвижная платформа (одноряднаяцепь) для стеллажей с полками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</si>
</sst>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b/>
      <sz val="8"/>
      <name val="Arial CYR"/>
      <family val="0"/>
    </font>
    <font>
      <u val="single"/>
      <sz val="9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sz val="11"/>
      <name val="Arial Cyr"/>
      <family val="0"/>
    </font>
    <font>
      <i/>
      <u val="single"/>
      <sz val="9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6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sz val="10"/>
      <color indexed="9"/>
      <name val="Arial CYR"/>
      <family val="2"/>
    </font>
    <font>
      <sz val="14"/>
      <name val="Arial Cyr"/>
      <family val="0"/>
    </font>
    <font>
      <sz val="14"/>
      <name val="Calibri"/>
      <family val="2"/>
    </font>
    <font>
      <sz val="12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b/>
      <i/>
      <sz val="7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"/>
      <family val="2"/>
    </font>
    <font>
      <b/>
      <sz val="16"/>
      <name val="Arial Cyr"/>
      <family val="0"/>
    </font>
    <font>
      <b/>
      <sz val="9"/>
      <name val="Arial"/>
      <family val="2"/>
    </font>
    <font>
      <b/>
      <i/>
      <sz val="14"/>
      <name val="Arial Cyr"/>
      <family val="2"/>
    </font>
    <font>
      <b/>
      <sz val="7"/>
      <name val="Arial CYR"/>
      <family val="0"/>
    </font>
    <font>
      <sz val="10"/>
      <color indexed="55"/>
      <name val="Arial Cyr"/>
      <family val="0"/>
    </font>
    <font>
      <sz val="10"/>
      <color indexed="55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0"/>
      <color indexed="22"/>
      <name val="Arial CYR"/>
      <family val="2"/>
    </font>
    <font>
      <b/>
      <sz val="9"/>
      <color indexed="10"/>
      <name val="Arial Cyr"/>
      <family val="0"/>
    </font>
    <font>
      <sz val="10"/>
      <color rgb="FFFF0000"/>
      <name val="Arial Cyr"/>
      <family val="0"/>
    </font>
    <font>
      <sz val="10"/>
      <color theme="0" tint="-0.24997000396251678"/>
      <name val="Arial Cyr"/>
      <family val="0"/>
    </font>
    <font>
      <sz val="10"/>
      <color theme="0" tint="-0.24997000396251678"/>
      <name val="Arial CYR"/>
      <family val="2"/>
    </font>
    <font>
      <sz val="10"/>
      <color theme="0" tint="-0.3499799966812134"/>
      <name val="Arial CYR"/>
      <family val="2"/>
    </font>
    <font>
      <sz val="10"/>
      <color rgb="FFFF0000"/>
      <name val="Arial CYR"/>
      <family val="2"/>
    </font>
    <font>
      <sz val="10"/>
      <color theme="1"/>
      <name val="Arial Cyr"/>
      <family val="0"/>
    </font>
    <font>
      <sz val="10"/>
      <color theme="0" tint="-0.1499900072813034"/>
      <name val="Arial CYR"/>
      <family val="2"/>
    </font>
    <font>
      <b/>
      <sz val="9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41" fontId="19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29" fillId="0" borderId="0" xfId="0" applyFont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Border="1" applyAlignment="1">
      <alignment/>
    </xf>
    <xf numFmtId="0" fontId="41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19" fillId="0" borderId="13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41" fontId="2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0" fontId="0" fillId="24" borderId="0" xfId="0" applyFill="1" applyAlignment="1">
      <alignment/>
    </xf>
    <xf numFmtId="41" fontId="19" fillId="24" borderId="14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47" fillId="0" borderId="13" xfId="0" applyFont="1" applyBorder="1" applyAlignment="1">
      <alignment horizontal="right" vertical="center"/>
    </xf>
    <xf numFmtId="0" fontId="47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2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24" fillId="0" borderId="31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19" fillId="24" borderId="34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left"/>
    </xf>
    <xf numFmtId="0" fontId="19" fillId="24" borderId="35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1" fillId="0" borderId="0" xfId="0" applyFont="1" applyBorder="1" applyAlignment="1">
      <alignment vertical="center"/>
    </xf>
    <xf numFmtId="165" fontId="0" fillId="0" borderId="36" xfId="0" applyNumberFormat="1" applyBorder="1" applyAlignment="1">
      <alignment/>
    </xf>
    <xf numFmtId="165" fontId="0" fillId="26" borderId="36" xfId="0" applyNumberFormat="1" applyFill="1" applyBorder="1" applyAlignment="1">
      <alignment/>
    </xf>
    <xf numFmtId="165" fontId="0" fillId="26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5" fontId="58" fillId="24" borderId="0" xfId="0" applyNumberFormat="1" applyFont="1" applyFill="1" applyBorder="1" applyAlignment="1">
      <alignment horizontal="center"/>
    </xf>
    <xf numFmtId="165" fontId="43" fillId="24" borderId="0" xfId="0" applyNumberFormat="1" applyFont="1" applyFill="1" applyAlignment="1">
      <alignment/>
    </xf>
    <xf numFmtId="165" fontId="19" fillId="24" borderId="13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165" fontId="29" fillId="24" borderId="13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24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20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4" fontId="24" fillId="0" borderId="39" xfId="0" applyNumberFormat="1" applyFont="1" applyFill="1" applyBorder="1" applyAlignment="1">
      <alignment horizontal="center" vertical="center"/>
    </xf>
    <xf numFmtId="4" fontId="24" fillId="0" borderId="40" xfId="0" applyNumberFormat="1" applyFont="1" applyFill="1" applyBorder="1" applyAlignment="1">
      <alignment horizontal="center" vertical="center"/>
    </xf>
    <xf numFmtId="4" fontId="24" fillId="0" borderId="41" xfId="0" applyNumberFormat="1" applyFont="1" applyFill="1" applyBorder="1" applyAlignment="1">
      <alignment horizontal="center" vertical="center"/>
    </xf>
    <xf numFmtId="0" fontId="29" fillId="0" borderId="42" xfId="0" applyFont="1" applyBorder="1" applyAlignment="1">
      <alignment/>
    </xf>
    <xf numFmtId="2" fontId="0" fillId="0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27" borderId="0" xfId="0" applyNumberFormat="1" applyFill="1" applyAlignment="1">
      <alignment/>
    </xf>
    <xf numFmtId="165" fontId="0" fillId="27" borderId="0" xfId="0" applyNumberFormat="1" applyFont="1" applyFill="1" applyAlignment="1">
      <alignment/>
    </xf>
    <xf numFmtId="0" fontId="23" fillId="0" borderId="43" xfId="0" applyFont="1" applyBorder="1" applyAlignment="1">
      <alignment horizontal="left"/>
    </xf>
    <xf numFmtId="4" fontId="24" fillId="24" borderId="40" xfId="0" applyNumberFormat="1" applyFont="1" applyFill="1" applyBorder="1" applyAlignment="1">
      <alignment horizontal="center" vertical="center"/>
    </xf>
    <xf numFmtId="4" fontId="24" fillId="24" borderId="44" xfId="0" applyNumberFormat="1" applyFont="1" applyFill="1" applyBorder="1" applyAlignment="1">
      <alignment horizontal="center" vertical="center"/>
    </xf>
    <xf numFmtId="4" fontId="49" fillId="0" borderId="40" xfId="0" applyNumberFormat="1" applyFont="1" applyBorder="1" applyAlignment="1">
      <alignment horizontal="center"/>
    </xf>
    <xf numFmtId="0" fontId="19" fillId="24" borderId="34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0" fillId="0" borderId="0" xfId="0" applyBorder="1" applyAlignment="1">
      <alignment/>
    </xf>
    <xf numFmtId="0" fontId="19" fillId="0" borderId="45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/>
    </xf>
    <xf numFmtId="0" fontId="0" fillId="0" borderId="12" xfId="0" applyBorder="1" applyAlignment="1">
      <alignment/>
    </xf>
    <xf numFmtId="4" fontId="24" fillId="24" borderId="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/>
    </xf>
    <xf numFmtId="4" fontId="64" fillId="0" borderId="0" xfId="0" applyNumberFormat="1" applyFont="1" applyBorder="1" applyAlignment="1">
      <alignment/>
    </xf>
    <xf numFmtId="4" fontId="64" fillId="0" borderId="0" xfId="0" applyNumberFormat="1" applyFont="1" applyFill="1" applyBorder="1" applyAlignment="1">
      <alignment/>
    </xf>
    <xf numFmtId="4" fontId="24" fillId="0" borderId="37" xfId="0" applyNumberFormat="1" applyFont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47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41" fontId="19" fillId="24" borderId="49" xfId="0" applyNumberFormat="1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24" borderId="50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164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52" xfId="0" applyFont="1" applyBorder="1" applyAlignment="1">
      <alignment/>
    </xf>
    <xf numFmtId="164" fontId="24" fillId="0" borderId="24" xfId="0" applyNumberFormat="1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>
      <alignment horizontal="center" vertical="center"/>
    </xf>
    <xf numFmtId="165" fontId="29" fillId="0" borderId="40" xfId="0" applyNumberFormat="1" applyFont="1" applyBorder="1" applyAlignment="1">
      <alignment/>
    </xf>
    <xf numFmtId="4" fontId="24" fillId="24" borderId="5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" fontId="58" fillId="0" borderId="0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8" fillId="0" borderId="15" xfId="0" applyFont="1" applyBorder="1" applyAlignment="1">
      <alignment/>
    </xf>
    <xf numFmtId="4" fontId="24" fillId="24" borderId="41" xfId="0" applyNumberFormat="1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48" fillId="24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center" wrapText="1" shrinkToFit="1"/>
    </xf>
    <xf numFmtId="0" fontId="21" fillId="0" borderId="0" xfId="0" applyFont="1" applyAlignment="1">
      <alignment wrapText="1" shrinkToFit="1"/>
    </xf>
    <xf numFmtId="0" fontId="19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7" fillId="24" borderId="62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19" fillId="24" borderId="14" xfId="0" applyFont="1" applyFill="1" applyBorder="1" applyAlignment="1">
      <alignment horizontal="left" vertical="center"/>
    </xf>
    <xf numFmtId="0" fontId="19" fillId="24" borderId="34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24" borderId="65" xfId="0" applyFont="1" applyFill="1" applyBorder="1" applyAlignment="1">
      <alignment horizontal="left"/>
    </xf>
    <xf numFmtId="0" fontId="19" fillId="24" borderId="66" xfId="0" applyFont="1" applyFill="1" applyBorder="1" applyAlignment="1">
      <alignment horizontal="left"/>
    </xf>
    <xf numFmtId="0" fontId="19" fillId="24" borderId="6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/>
    </xf>
    <xf numFmtId="164" fontId="24" fillId="0" borderId="27" xfId="0" applyNumberFormat="1" applyFont="1" applyFill="1" applyBorder="1" applyAlignment="1">
      <alignment horizontal="center" vertical="center"/>
    </xf>
    <xf numFmtId="164" fontId="24" fillId="0" borderId="68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/>
    </xf>
    <xf numFmtId="164" fontId="24" fillId="0" borderId="70" xfId="0" applyNumberFormat="1" applyFont="1" applyFill="1" applyBorder="1" applyAlignment="1">
      <alignment horizontal="center" vertical="center"/>
    </xf>
    <xf numFmtId="164" fontId="24" fillId="0" borderId="71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24" fillId="0" borderId="5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3" fillId="0" borderId="43" xfId="0" applyFont="1" applyBorder="1" applyAlignment="1">
      <alignment horizontal="left"/>
    </xf>
    <xf numFmtId="0" fontId="0" fillId="0" borderId="12" xfId="0" applyBorder="1" applyAlignment="1">
      <alignment/>
    </xf>
    <xf numFmtId="0" fontId="4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top"/>
    </xf>
    <xf numFmtId="0" fontId="29" fillId="0" borderId="38" xfId="0" applyFont="1" applyBorder="1" applyAlignment="1">
      <alignment vertical="top"/>
    </xf>
    <xf numFmtId="0" fontId="23" fillId="0" borderId="48" xfId="0" applyFont="1" applyBorder="1" applyAlignment="1">
      <alignment horizontal="left"/>
    </xf>
    <xf numFmtId="0" fontId="0" fillId="0" borderId="62" xfId="0" applyBorder="1" applyAlignment="1">
      <alignment/>
    </xf>
    <xf numFmtId="0" fontId="24" fillId="0" borderId="69" xfId="0" applyFont="1" applyBorder="1" applyAlignment="1">
      <alignment vertical="center" wrapText="1"/>
    </xf>
    <xf numFmtId="0" fontId="19" fillId="0" borderId="69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/>
    </xf>
    <xf numFmtId="0" fontId="0" fillId="0" borderId="69" xfId="0" applyBorder="1" applyAlignment="1">
      <alignment/>
    </xf>
    <xf numFmtId="0" fontId="23" fillId="0" borderId="12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23" fillId="0" borderId="43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75" xfId="0" applyBorder="1" applyAlignment="1">
      <alignment wrapText="1"/>
    </xf>
    <xf numFmtId="0" fontId="19" fillId="0" borderId="50" xfId="0" applyFont="1" applyBorder="1" applyAlignment="1">
      <alignment horizontal="left"/>
    </xf>
    <xf numFmtId="0" fontId="0" fillId="0" borderId="12" xfId="0" applyBorder="1" applyAlignment="1">
      <alignment/>
    </xf>
    <xf numFmtId="0" fontId="23" fillId="24" borderId="76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24" borderId="72" xfId="0" applyFill="1" applyBorder="1" applyAlignment="1">
      <alignment horizontal="left" vertical="center" wrapText="1"/>
    </xf>
    <xf numFmtId="3" fontId="19" fillId="0" borderId="4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5" xfId="0" applyBorder="1" applyAlignment="1">
      <alignment/>
    </xf>
    <xf numFmtId="0" fontId="23" fillId="24" borderId="43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75" xfId="0" applyFill="1" applyBorder="1" applyAlignment="1">
      <alignment horizontal="left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24" fillId="24" borderId="42" xfId="0" applyFont="1" applyFill="1" applyBorder="1" applyAlignment="1">
      <alignment horizontal="left"/>
    </xf>
    <xf numFmtId="0" fontId="24" fillId="24" borderId="38" xfId="0" applyFont="1" applyFill="1" applyBorder="1" applyAlignment="1">
      <alignment horizontal="left"/>
    </xf>
    <xf numFmtId="0" fontId="24" fillId="24" borderId="52" xfId="0" applyFont="1" applyFill="1" applyBorder="1" applyAlignment="1">
      <alignment horizontal="left"/>
    </xf>
    <xf numFmtId="3" fontId="24" fillId="24" borderId="42" xfId="0" applyNumberFormat="1" applyFont="1" applyFill="1" applyBorder="1" applyAlignment="1">
      <alignment horizontal="left" vertical="center" wrapText="1"/>
    </xf>
    <xf numFmtId="3" fontId="24" fillId="24" borderId="38" xfId="0" applyNumberFormat="1" applyFont="1" applyFill="1" applyBorder="1" applyAlignment="1">
      <alignment horizontal="left" vertical="center" wrapText="1"/>
    </xf>
    <xf numFmtId="0" fontId="29" fillId="24" borderId="38" xfId="0" applyFont="1" applyFill="1" applyBorder="1" applyAlignment="1">
      <alignment/>
    </xf>
    <xf numFmtId="0" fontId="29" fillId="24" borderId="52" xfId="0" applyFont="1" applyFill="1" applyBorder="1" applyAlignment="1">
      <alignment/>
    </xf>
    <xf numFmtId="0" fontId="23" fillId="0" borderId="62" xfId="0" applyFont="1" applyBorder="1" applyAlignment="1">
      <alignment horizontal="left"/>
    </xf>
    <xf numFmtId="0" fontId="44" fillId="0" borderId="0" xfId="0" applyNumberFormat="1" applyFont="1" applyAlignment="1">
      <alignment horizontal="center"/>
    </xf>
    <xf numFmtId="0" fontId="20" fillId="0" borderId="77" xfId="0" applyFont="1" applyBorder="1" applyAlignment="1">
      <alignment/>
    </xf>
    <xf numFmtId="0" fontId="20" fillId="0" borderId="66" xfId="0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46" xfId="0" applyFont="1" applyBorder="1" applyAlignment="1">
      <alignment/>
    </xf>
    <xf numFmtId="0" fontId="44" fillId="0" borderId="55" xfId="0" applyFont="1" applyBorder="1" applyAlignment="1">
      <alignment horizontal="left" vertical="center"/>
    </xf>
    <xf numFmtId="0" fontId="23" fillId="24" borderId="43" xfId="0" applyFont="1" applyFill="1" applyBorder="1" applyAlignment="1">
      <alignment horizontal="left" wrapText="1"/>
    </xf>
    <xf numFmtId="0" fontId="23" fillId="24" borderId="12" xfId="0" applyFont="1" applyFill="1" applyBorder="1" applyAlignment="1">
      <alignment horizontal="left" wrapText="1"/>
    </xf>
    <xf numFmtId="0" fontId="23" fillId="24" borderId="75" xfId="0" applyFont="1" applyFill="1" applyBorder="1" applyAlignment="1">
      <alignment horizontal="left" wrapText="1"/>
    </xf>
    <xf numFmtId="3" fontId="19" fillId="24" borderId="50" xfId="0" applyNumberFormat="1" applyFont="1" applyFill="1" applyBorder="1" applyAlignment="1">
      <alignment horizontal="left" vertical="center" wrapText="1"/>
    </xf>
    <xf numFmtId="3" fontId="19" fillId="24" borderId="69" xfId="0" applyNumberFormat="1" applyFont="1" applyFill="1" applyBorder="1" applyAlignment="1">
      <alignment horizontal="left" vertical="center" wrapText="1"/>
    </xf>
    <xf numFmtId="0" fontId="0" fillId="24" borderId="69" xfId="0" applyFill="1" applyBorder="1" applyAlignment="1">
      <alignment/>
    </xf>
    <xf numFmtId="0" fontId="0" fillId="24" borderId="74" xfId="0" applyFill="1" applyBorder="1" applyAlignment="1">
      <alignment/>
    </xf>
    <xf numFmtId="0" fontId="23" fillId="24" borderId="50" xfId="0" applyFont="1" applyFill="1" applyBorder="1" applyAlignment="1">
      <alignment horizontal="left"/>
    </xf>
    <xf numFmtId="0" fontId="0" fillId="24" borderId="69" xfId="0" applyFill="1" applyBorder="1" applyAlignment="1">
      <alignment/>
    </xf>
    <xf numFmtId="0" fontId="0" fillId="24" borderId="74" xfId="0" applyFill="1" applyBorder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3" fontId="19" fillId="24" borderId="43" xfId="0" applyNumberFormat="1" applyFont="1" applyFill="1" applyBorder="1" applyAlignment="1">
      <alignment horizontal="left" vertical="center" wrapText="1"/>
    </xf>
    <xf numFmtId="3" fontId="19" fillId="24" borderId="12" xfId="0" applyNumberFormat="1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75" xfId="0" applyFill="1" applyBorder="1" applyAlignment="1">
      <alignment/>
    </xf>
    <xf numFmtId="0" fontId="37" fillId="0" borderId="13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24" borderId="13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top"/>
    </xf>
    <xf numFmtId="0" fontId="37" fillId="24" borderId="34" xfId="0" applyFont="1" applyFill="1" applyBorder="1" applyAlignment="1">
      <alignment horizontal="left" vertical="center" wrapText="1"/>
    </xf>
    <xf numFmtId="0" fontId="37" fillId="24" borderId="14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center" vertical="top"/>
    </xf>
    <xf numFmtId="0" fontId="0" fillId="0" borderId="0" xfId="0" applyAlignment="1">
      <alignment horizontal="left" textRotation="180"/>
    </xf>
    <xf numFmtId="0" fontId="35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0" fillId="24" borderId="2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24" borderId="13" xfId="0" applyFont="1" applyFill="1" applyBorder="1" applyAlignment="1">
      <alignment horizontal="left"/>
    </xf>
    <xf numFmtId="0" fontId="0" fillId="24" borderId="48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1" fontId="29" fillId="0" borderId="0" xfId="0" applyNumberFormat="1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93</xdr:row>
      <xdr:rowOff>66675</xdr:rowOff>
    </xdr:from>
    <xdr:to>
      <xdr:col>8</xdr:col>
      <xdr:colOff>247650</xdr:colOff>
      <xdr:row>105</xdr:row>
      <xdr:rowOff>1057275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8697575"/>
          <a:ext cx="5448300" cy="5724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67</xdr:row>
      <xdr:rowOff>47625</xdr:rowOff>
    </xdr:from>
    <xdr:to>
      <xdr:col>9</xdr:col>
      <xdr:colOff>638175</xdr:colOff>
      <xdr:row>90</xdr:row>
      <xdr:rowOff>314325</xdr:rowOff>
    </xdr:to>
    <xdr:pic>
      <xdr:nvPicPr>
        <xdr:cNvPr id="2" name="Picture 14" descr="Стеллаж_передвижной (1000x300)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3335000"/>
          <a:ext cx="74866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0</xdr:row>
      <xdr:rowOff>19050</xdr:rowOff>
    </xdr:from>
    <xdr:to>
      <xdr:col>9</xdr:col>
      <xdr:colOff>76200</xdr:colOff>
      <xdr:row>1</xdr:row>
      <xdr:rowOff>57150</xdr:rowOff>
    </xdr:to>
    <xdr:pic>
      <xdr:nvPicPr>
        <xdr:cNvPr id="3" name="Рисунок 4" descr="Шапка Сток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9050"/>
          <a:ext cx="6819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19050</xdr:rowOff>
    </xdr:from>
    <xdr:to>
      <xdr:col>9</xdr:col>
      <xdr:colOff>161925</xdr:colOff>
      <xdr:row>1</xdr:row>
      <xdr:rowOff>57150</xdr:rowOff>
    </xdr:to>
    <xdr:pic>
      <xdr:nvPicPr>
        <xdr:cNvPr id="1" name="Рисунок 4" descr="Шапка Сто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6810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67</xdr:row>
      <xdr:rowOff>0</xdr:rowOff>
    </xdr:from>
    <xdr:to>
      <xdr:col>10</xdr:col>
      <xdr:colOff>714375</xdr:colOff>
      <xdr:row>67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506325"/>
          <a:ext cx="4200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0</xdr:rowOff>
    </xdr:from>
    <xdr:to>
      <xdr:col>9</xdr:col>
      <xdr:colOff>200025</xdr:colOff>
      <xdr:row>1</xdr:row>
      <xdr:rowOff>38100</xdr:rowOff>
    </xdr:to>
    <xdr:pic>
      <xdr:nvPicPr>
        <xdr:cNvPr id="2" name="Рисунок 3" descr="Шапка Сток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7248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68</xdr:row>
      <xdr:rowOff>0</xdr:rowOff>
    </xdr:from>
    <xdr:to>
      <xdr:col>10</xdr:col>
      <xdr:colOff>714375</xdr:colOff>
      <xdr:row>68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553950"/>
          <a:ext cx="4200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0</xdr:rowOff>
    </xdr:from>
    <xdr:to>
      <xdr:col>9</xdr:col>
      <xdr:colOff>200025</xdr:colOff>
      <xdr:row>1</xdr:row>
      <xdr:rowOff>38100</xdr:rowOff>
    </xdr:to>
    <xdr:pic>
      <xdr:nvPicPr>
        <xdr:cNvPr id="2" name="Рисунок 3" descr="Шапка Сток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7248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56;&#1040;&#1049;&#1057;&#1067;\&#1055;&#1088;&#1072;&#1081;&#1089;&#1099;\&#1057;&#1090;&#1086;&#1082;\&#1084;&#1072;&#1081;%202016\&#1041;&#1077;&#1083;&#1072;&#1088;&#1091;&#1089;&#1100;\&#1057;&#1090;&#1072;&#1085;&#1076;&#1072;&#1088;&#1090;\&#1055;&#1077;&#1088;&#1077;&#1076;&#1074;&#1080;&#1078;&#1085;&#1099;&#1077;%20%20&#1087;&#1083;&#1072;&#1090;&#1092;&#1086;&#1088;&#1084;&#1099;%20&#1085;&#1086;&#1074;&#1099;&#1077;%20&#1044;&#1077;&#1082;&#1072;&#1073;&#1088;&#110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еллажи унив.перед."/>
      <sheetName val="Комплектация для платформы ППС"/>
      <sheetName val="Комплектация в сборе"/>
      <sheetName val="Расчет комплектации в сбор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3"/>
  <sheetViews>
    <sheetView tabSelected="1" view="pageBreakPreview" zoomScale="120" zoomScaleNormal="136" zoomScaleSheetLayoutView="120" zoomScalePageLayoutView="0" workbookViewId="0" topLeftCell="A7">
      <selection activeCell="I34" sqref="I34:I42"/>
    </sheetView>
  </sheetViews>
  <sheetFormatPr defaultColWidth="9.00390625" defaultRowHeight="12.75"/>
  <cols>
    <col min="1" max="1" width="2.125" style="7" customWidth="1"/>
    <col min="2" max="2" width="7.75390625" style="7" customWidth="1"/>
    <col min="3" max="3" width="11.375" style="7" customWidth="1"/>
    <col min="4" max="4" width="12.00390625" style="7" customWidth="1"/>
    <col min="5" max="5" width="13.625" style="7" customWidth="1"/>
    <col min="6" max="6" width="10.75390625" style="7" customWidth="1"/>
    <col min="7" max="7" width="10.875" style="7" customWidth="1"/>
    <col min="8" max="8" width="11.625" style="7" customWidth="1"/>
    <col min="9" max="9" width="15.625" style="7" customWidth="1"/>
    <col min="10" max="10" width="15.00390625" style="7" customWidth="1"/>
    <col min="11" max="11" width="1.75390625" style="7" hidden="1" customWidth="1"/>
    <col min="12" max="12" width="0.12890625" style="7" customWidth="1"/>
    <col min="13" max="16384" width="9.125" style="7" customWidth="1"/>
  </cols>
  <sheetData>
    <row r="1" ht="90.75" customHeight="1"/>
    <row r="2" spans="3:8" ht="13.5" customHeight="1">
      <c r="C2" s="83"/>
      <c r="D2" s="83"/>
      <c r="E2" s="83"/>
      <c r="F2" s="83"/>
      <c r="G2" s="83"/>
      <c r="H2" s="83"/>
    </row>
    <row r="3" spans="3:10" ht="13.5" customHeight="1">
      <c r="C3" s="83"/>
      <c r="D3" s="83"/>
      <c r="E3" s="83"/>
      <c r="F3" s="83"/>
      <c r="G3" s="83"/>
      <c r="H3" s="83"/>
      <c r="I3" s="83"/>
      <c r="J3" s="102" t="s">
        <v>193</v>
      </c>
    </row>
    <row r="4" spans="3:10" ht="34.5" customHeight="1">
      <c r="C4" s="206" t="s">
        <v>150</v>
      </c>
      <c r="D4" s="206"/>
      <c r="E4" s="206"/>
      <c r="F4" s="206"/>
      <c r="G4" s="206"/>
      <c r="H4" s="206"/>
      <c r="I4" s="206"/>
      <c r="J4" s="102"/>
    </row>
    <row r="5" spans="2:26" s="5" customFormat="1" ht="37.5" customHeight="1">
      <c r="B5" s="207" t="s">
        <v>111</v>
      </c>
      <c r="C5" s="208"/>
      <c r="D5" s="208"/>
      <c r="E5" s="208"/>
      <c r="F5" s="208"/>
      <c r="G5" s="208"/>
      <c r="H5" s="208"/>
      <c r="I5" s="208"/>
      <c r="J5" s="20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36.75" customHeight="1">
      <c r="B6" s="209" t="s">
        <v>112</v>
      </c>
      <c r="C6" s="210"/>
      <c r="D6" s="210"/>
      <c r="E6" s="210"/>
      <c r="F6" s="210"/>
      <c r="G6" s="210"/>
      <c r="H6" s="210"/>
      <c r="I6" s="210"/>
      <c r="J6" s="21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3.25" customHeight="1">
      <c r="B7" s="207" t="s">
        <v>113</v>
      </c>
      <c r="C7" s="210"/>
      <c r="D7" s="210"/>
      <c r="E7" s="210"/>
      <c r="F7" s="210"/>
      <c r="G7" s="210"/>
      <c r="H7" s="210"/>
      <c r="I7" s="210"/>
      <c r="J7" s="2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7" customHeight="1">
      <c r="B8" s="211"/>
      <c r="C8" s="212"/>
      <c r="D8" s="212"/>
      <c r="E8" s="212"/>
      <c r="F8" s="212"/>
      <c r="G8" s="212"/>
      <c r="H8" s="212"/>
      <c r="I8" s="212"/>
      <c r="J8" s="21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3" customHeight="1">
      <c r="B9" s="3"/>
      <c r="C9" s="3"/>
      <c r="D9" s="3"/>
      <c r="E9" s="3"/>
      <c r="F9" s="3"/>
      <c r="G9" s="3"/>
      <c r="H9" s="3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s="11" customFormat="1" ht="13.5" customHeight="1" thickBot="1">
      <c r="B10" s="12"/>
      <c r="C10" s="12"/>
      <c r="D10" s="12"/>
      <c r="E10" s="12"/>
      <c r="F10" s="12"/>
      <c r="G10" s="12"/>
      <c r="H10" s="12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s="5" customFormat="1" ht="24.75" customHeight="1" thickBot="1">
      <c r="B11" s="186"/>
      <c r="C11" s="203" t="s">
        <v>190</v>
      </c>
      <c r="D11" s="204"/>
      <c r="E11" s="204"/>
      <c r="F11" s="204"/>
      <c r="G11" s="204"/>
      <c r="H11" s="205"/>
      <c r="I11" s="167" t="s">
        <v>4</v>
      </c>
      <c r="J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5.75" customHeight="1" thickBot="1">
      <c r="B12" s="187"/>
      <c r="C12" s="188"/>
      <c r="D12" s="188"/>
      <c r="E12" s="235" t="s">
        <v>175</v>
      </c>
      <c r="F12" s="236"/>
      <c r="G12" s="237" t="s">
        <v>176</v>
      </c>
      <c r="H12" s="237"/>
      <c r="I12" s="18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1.25" customHeight="1" thickBot="1">
      <c r="B13" s="232" t="s">
        <v>5</v>
      </c>
      <c r="C13" s="233"/>
      <c r="D13" s="233"/>
      <c r="E13" s="233"/>
      <c r="F13" s="233"/>
      <c r="G13" s="233"/>
      <c r="H13" s="233"/>
      <c r="I13" s="23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s="11" customFormat="1" ht="15" customHeight="1">
      <c r="B14" s="215" t="s">
        <v>114</v>
      </c>
      <c r="C14" s="218" t="s">
        <v>31</v>
      </c>
      <c r="D14" s="218"/>
      <c r="E14" s="221">
        <v>2000</v>
      </c>
      <c r="F14" s="222"/>
      <c r="G14" s="221">
        <v>6</v>
      </c>
      <c r="H14" s="222"/>
      <c r="I14" s="178">
        <f>'Расчет комплектации в сборе'!C13</f>
        <v>37201.9304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s="11" customFormat="1" ht="15" customHeight="1">
      <c r="B15" s="216"/>
      <c r="C15" s="219"/>
      <c r="D15" s="219"/>
      <c r="E15" s="230">
        <v>2500</v>
      </c>
      <c r="F15" s="231"/>
      <c r="G15" s="230">
        <v>7</v>
      </c>
      <c r="H15" s="231"/>
      <c r="I15" s="176">
        <f>'Расчет комплектации в сборе'!D13</f>
        <v>40640.9504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s="24" customFormat="1" ht="15" customHeight="1" thickBot="1">
      <c r="B16" s="217"/>
      <c r="C16" s="220" t="s">
        <v>8</v>
      </c>
      <c r="D16" s="220"/>
      <c r="E16" s="213">
        <v>3000</v>
      </c>
      <c r="F16" s="214"/>
      <c r="G16" s="213">
        <v>8</v>
      </c>
      <c r="H16" s="214"/>
      <c r="I16" s="177">
        <f>'Расчет комплектации в сборе'!E13</f>
        <v>43338.91040000001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s="11" customFormat="1" ht="15" customHeight="1">
      <c r="B17" s="215" t="s">
        <v>85</v>
      </c>
      <c r="C17" s="218" t="s">
        <v>32</v>
      </c>
      <c r="D17" s="218"/>
      <c r="E17" s="221">
        <v>2000</v>
      </c>
      <c r="F17" s="222"/>
      <c r="G17" s="221">
        <v>6</v>
      </c>
      <c r="H17" s="222"/>
      <c r="I17" s="178">
        <f>'Расчет комплектации в сборе'!F13</f>
        <v>48366.0872</v>
      </c>
      <c r="J17" s="9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s="11" customFormat="1" ht="15" customHeight="1">
      <c r="B18" s="216"/>
      <c r="C18" s="219"/>
      <c r="D18" s="219"/>
      <c r="E18" s="230">
        <v>2500</v>
      </c>
      <c r="F18" s="231"/>
      <c r="G18" s="230">
        <v>7</v>
      </c>
      <c r="H18" s="231"/>
      <c r="I18" s="176">
        <f>'Расчет комплектации в сборе'!G13</f>
        <v>53228.78719999999</v>
      </c>
      <c r="J18" s="9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s="24" customFormat="1" ht="15" customHeight="1" thickBot="1">
      <c r="B19" s="217"/>
      <c r="C19" s="220" t="s">
        <v>9</v>
      </c>
      <c r="D19" s="220"/>
      <c r="E19" s="213">
        <v>3000</v>
      </c>
      <c r="F19" s="214"/>
      <c r="G19" s="213">
        <v>8</v>
      </c>
      <c r="H19" s="214"/>
      <c r="I19" s="177">
        <f>'Расчет комплектации в сборе'!H13</f>
        <v>57103.407199999994</v>
      </c>
      <c r="J19" s="91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s="11" customFormat="1" ht="15" customHeight="1">
      <c r="B20" s="216" t="s">
        <v>86</v>
      </c>
      <c r="C20" s="219" t="s">
        <v>33</v>
      </c>
      <c r="D20" s="219"/>
      <c r="E20" s="221">
        <v>2000</v>
      </c>
      <c r="F20" s="222"/>
      <c r="G20" s="221">
        <v>6</v>
      </c>
      <c r="H20" s="222"/>
      <c r="I20" s="190">
        <f>'Расчет комплектации в сборе'!I13</f>
        <v>59256.74399999999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s="11" customFormat="1" ht="15" customHeight="1">
      <c r="B21" s="216"/>
      <c r="C21" s="219"/>
      <c r="D21" s="219"/>
      <c r="E21" s="230">
        <v>2500</v>
      </c>
      <c r="F21" s="231"/>
      <c r="G21" s="230">
        <v>7</v>
      </c>
      <c r="H21" s="231"/>
      <c r="I21" s="176">
        <f>'Расчет комплектации в сборе'!J13</f>
        <v>65543.124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s="24" customFormat="1" ht="15" customHeight="1" thickBot="1">
      <c r="B22" s="217"/>
      <c r="C22" s="220" t="s">
        <v>10</v>
      </c>
      <c r="D22" s="220"/>
      <c r="E22" s="213">
        <v>3000</v>
      </c>
      <c r="F22" s="214"/>
      <c r="G22" s="213">
        <v>8</v>
      </c>
      <c r="H22" s="214"/>
      <c r="I22" s="177">
        <f>'Расчет комплектации в сборе'!K13</f>
        <v>70594.404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s="11" customFormat="1" ht="10.5" customHeight="1" thickBot="1">
      <c r="B23" s="238" t="s">
        <v>11</v>
      </c>
      <c r="C23" s="239"/>
      <c r="D23" s="239"/>
      <c r="E23" s="239"/>
      <c r="F23" s="239"/>
      <c r="G23" s="239"/>
      <c r="H23" s="239"/>
      <c r="I23" s="24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s="11" customFormat="1" ht="15" customHeight="1">
      <c r="B24" s="215" t="s">
        <v>87</v>
      </c>
      <c r="C24" s="218" t="s">
        <v>34</v>
      </c>
      <c r="D24" s="218"/>
      <c r="E24" s="221">
        <v>2000</v>
      </c>
      <c r="F24" s="222"/>
      <c r="G24" s="221">
        <v>6</v>
      </c>
      <c r="H24" s="222"/>
      <c r="I24" s="178">
        <f>'Расчет комплектации в сборе'!C27</f>
        <v>33282.043600000005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s="11" customFormat="1" ht="15" customHeight="1">
      <c r="B25" s="216"/>
      <c r="C25" s="219"/>
      <c r="D25" s="219"/>
      <c r="E25" s="230">
        <v>2500</v>
      </c>
      <c r="F25" s="231"/>
      <c r="G25" s="230">
        <v>7</v>
      </c>
      <c r="H25" s="231"/>
      <c r="I25" s="176">
        <f>'Расчет комплектации в сборе'!D27</f>
        <v>35778.66359999999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s="24" customFormat="1" ht="15" customHeight="1" thickBot="1">
      <c r="B26" s="216"/>
      <c r="C26" s="244" t="s">
        <v>12</v>
      </c>
      <c r="D26" s="244"/>
      <c r="E26" s="213">
        <v>3000</v>
      </c>
      <c r="F26" s="214"/>
      <c r="G26" s="213">
        <v>8</v>
      </c>
      <c r="H26" s="214"/>
      <c r="I26" s="191">
        <f>'Расчет комплектации в сборе'!E27</f>
        <v>37781.2436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s="11" customFormat="1" ht="15" customHeight="1">
      <c r="B27" s="215" t="s">
        <v>88</v>
      </c>
      <c r="C27" s="218" t="s">
        <v>31</v>
      </c>
      <c r="D27" s="218"/>
      <c r="E27" s="221">
        <v>2000</v>
      </c>
      <c r="F27" s="222"/>
      <c r="G27" s="221">
        <v>6</v>
      </c>
      <c r="H27" s="222"/>
      <c r="I27" s="178">
        <f>'Расчет комплектации в сборе'!F27</f>
        <v>45782.420000000006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s="11" customFormat="1" ht="15" customHeight="1">
      <c r="B28" s="216"/>
      <c r="C28" s="219"/>
      <c r="D28" s="219"/>
      <c r="E28" s="230">
        <v>2500</v>
      </c>
      <c r="F28" s="231"/>
      <c r="G28" s="230">
        <v>7</v>
      </c>
      <c r="H28" s="231"/>
      <c r="I28" s="176">
        <f>'Расчет комплектации в сборе'!G27</f>
        <v>50184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s="24" customFormat="1" ht="15" customHeight="1" thickBot="1">
      <c r="B29" s="217"/>
      <c r="C29" s="220" t="s">
        <v>13</v>
      </c>
      <c r="D29" s="220"/>
      <c r="E29" s="213">
        <v>3000</v>
      </c>
      <c r="F29" s="214"/>
      <c r="G29" s="213">
        <v>8</v>
      </c>
      <c r="H29" s="214"/>
      <c r="I29" s="177">
        <f>'Расчет комплектации в сборе'!H27</f>
        <v>53844.520000000004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s="24" customFormat="1" ht="15" customHeight="1">
      <c r="B30" s="216" t="s">
        <v>89</v>
      </c>
      <c r="C30" s="219" t="s">
        <v>32</v>
      </c>
      <c r="D30" s="219"/>
      <c r="E30" s="221">
        <v>2000</v>
      </c>
      <c r="F30" s="222"/>
      <c r="G30" s="221">
        <v>6</v>
      </c>
      <c r="H30" s="222"/>
      <c r="I30" s="190">
        <f>'Расчет комплектации в сборе'!I27</f>
        <v>56848.7672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s="24" customFormat="1" ht="15" customHeight="1">
      <c r="B31" s="216"/>
      <c r="C31" s="219"/>
      <c r="D31" s="219"/>
      <c r="E31" s="230">
        <v>2500</v>
      </c>
      <c r="F31" s="231"/>
      <c r="G31" s="230">
        <v>7</v>
      </c>
      <c r="H31" s="231"/>
      <c r="I31" s="176">
        <f>'Расчет комплектации в сборе'!J27</f>
        <v>63155.3072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2:26" s="24" customFormat="1" ht="15" customHeight="1" thickBot="1">
      <c r="B32" s="217"/>
      <c r="C32" s="220" t="s">
        <v>14</v>
      </c>
      <c r="D32" s="220"/>
      <c r="E32" s="213">
        <v>3000</v>
      </c>
      <c r="F32" s="214"/>
      <c r="G32" s="213">
        <v>8</v>
      </c>
      <c r="H32" s="214"/>
      <c r="I32" s="177">
        <f>'Расчет комплектации в сборе'!K27</f>
        <v>68473.7672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11" customFormat="1" ht="12.75" customHeight="1">
      <c r="B33" s="179"/>
      <c r="C33" s="223" t="s">
        <v>15</v>
      </c>
      <c r="D33" s="223"/>
      <c r="E33" s="223"/>
      <c r="F33" s="223"/>
      <c r="G33" s="223"/>
      <c r="H33" s="223"/>
      <c r="I33" s="18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s="11" customFormat="1" ht="10.5" customHeight="1">
      <c r="B34" s="181"/>
      <c r="C34" s="224" t="s">
        <v>16</v>
      </c>
      <c r="D34" s="225"/>
      <c r="E34" s="225"/>
      <c r="F34" s="225"/>
      <c r="G34" s="225"/>
      <c r="H34" s="226"/>
      <c r="I34" s="182">
        <v>576.0132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s="11" customFormat="1" ht="10.5" customHeight="1">
      <c r="B35" s="181"/>
      <c r="C35" s="224" t="s">
        <v>156</v>
      </c>
      <c r="D35" s="225"/>
      <c r="E35" s="225"/>
      <c r="F35" s="225"/>
      <c r="G35" s="225"/>
      <c r="H35" s="226"/>
      <c r="I35" s="182">
        <v>55.05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s="11" customFormat="1" ht="11.25" customHeight="1">
      <c r="B36" s="181"/>
      <c r="C36" s="224" t="s">
        <v>17</v>
      </c>
      <c r="D36" s="225"/>
      <c r="E36" s="225"/>
      <c r="F36" s="225"/>
      <c r="G36" s="225"/>
      <c r="H36" s="226"/>
      <c r="I36" s="182">
        <v>341.44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s="11" customFormat="1" ht="11.25" customHeight="1">
      <c r="B37" s="181"/>
      <c r="C37" s="227" t="s">
        <v>18</v>
      </c>
      <c r="D37" s="228"/>
      <c r="E37" s="228"/>
      <c r="F37" s="228"/>
      <c r="G37" s="228"/>
      <c r="H37" s="229"/>
      <c r="I37" s="182">
        <v>275.702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s="11" customFormat="1" ht="9.75" customHeight="1" hidden="1">
      <c r="B38" s="181"/>
      <c r="C38" s="162" t="s">
        <v>19</v>
      </c>
      <c r="D38" s="163"/>
      <c r="E38" s="163"/>
      <c r="F38" s="163"/>
      <c r="G38" s="163"/>
      <c r="H38" s="164"/>
      <c r="I38" s="18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s="11" customFormat="1" ht="10.5" customHeight="1" hidden="1">
      <c r="B39" s="181"/>
      <c r="C39" s="224" t="s">
        <v>109</v>
      </c>
      <c r="D39" s="225"/>
      <c r="E39" s="225"/>
      <c r="F39" s="225"/>
      <c r="G39" s="225"/>
      <c r="H39" s="226"/>
      <c r="I39" s="18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s="11" customFormat="1" ht="11.25" customHeight="1" hidden="1">
      <c r="B40" s="183"/>
      <c r="C40" s="224" t="s">
        <v>110</v>
      </c>
      <c r="D40" s="225"/>
      <c r="E40" s="225"/>
      <c r="F40" s="225"/>
      <c r="G40" s="225"/>
      <c r="H40" s="226"/>
      <c r="I40" s="18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s="11" customFormat="1" ht="9.75" customHeight="1" hidden="1">
      <c r="B41" s="183"/>
      <c r="C41" s="224" t="s">
        <v>132</v>
      </c>
      <c r="D41" s="225"/>
      <c r="E41" s="225"/>
      <c r="F41" s="225"/>
      <c r="G41" s="225"/>
      <c r="H41" s="226"/>
      <c r="I41" s="18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s="11" customFormat="1" ht="11.25" customHeight="1" thickBot="1">
      <c r="B42" s="184"/>
      <c r="C42" s="241" t="s">
        <v>169</v>
      </c>
      <c r="D42" s="242"/>
      <c r="E42" s="242"/>
      <c r="F42" s="242"/>
      <c r="G42" s="242"/>
      <c r="H42" s="243"/>
      <c r="I42" s="185">
        <v>1.09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s="11" customFormat="1" ht="6" customHeight="1">
      <c r="B43" s="22"/>
      <c r="C43" s="25"/>
      <c r="D43" s="22"/>
      <c r="E43" s="22"/>
      <c r="F43" s="22"/>
      <c r="G43" s="22"/>
      <c r="H43" s="22"/>
      <c r="I43" s="2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s="11" customFormat="1" ht="12.75" customHeight="1"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s="11" customFormat="1" ht="9.75" customHeight="1">
      <c r="B45" s="28" t="s">
        <v>144</v>
      </c>
      <c r="C45" s="30"/>
      <c r="D45" s="3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3:26" s="11" customFormat="1" ht="10.5" customHeight="1">
      <c r="C46" s="28"/>
      <c r="D46" s="28"/>
      <c r="E46" s="28"/>
      <c r="F46" s="28"/>
      <c r="G46" s="28"/>
      <c r="H46" s="28"/>
      <c r="I46" s="28"/>
      <c r="J46" s="2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s="11" customFormat="1" ht="9.75" customHeight="1">
      <c r="B47" s="28" t="s">
        <v>22</v>
      </c>
      <c r="C47" s="28"/>
      <c r="D47" s="28"/>
      <c r="E47" s="28"/>
      <c r="F47" s="28"/>
      <c r="G47" s="28"/>
      <c r="H47" s="28"/>
      <c r="I47" s="28"/>
      <c r="J47" s="2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s="11" customFormat="1" ht="9.75" customHeight="1">
      <c r="B48" s="28" t="s">
        <v>23</v>
      </c>
      <c r="C48" s="28"/>
      <c r="D48" s="28"/>
      <c r="E48" s="28"/>
      <c r="F48" s="28"/>
      <c r="G48" s="28"/>
      <c r="H48" s="28"/>
      <c r="I48" s="28"/>
      <c r="J48" s="2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s="11" customFormat="1" ht="9.75" customHeight="1">
      <c r="B49" s="28" t="s">
        <v>24</v>
      </c>
      <c r="C49" s="28"/>
      <c r="D49" s="28"/>
      <c r="E49" s="28"/>
      <c r="F49" s="28"/>
      <c r="G49" s="28"/>
      <c r="H49" s="28"/>
      <c r="I49" s="28"/>
      <c r="J49" s="3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s="11" customFormat="1" ht="9.75" customHeight="1">
      <c r="B50" s="28" t="s">
        <v>25</v>
      </c>
      <c r="C50" s="28"/>
      <c r="D50" s="28"/>
      <c r="E50" s="28"/>
      <c r="F50" s="28"/>
      <c r="G50" s="28"/>
      <c r="H50" s="28"/>
      <c r="I50" s="28"/>
      <c r="J50" s="28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s="11" customFormat="1" ht="9.75" customHeight="1">
      <c r="B51" s="3"/>
      <c r="C51" s="3"/>
      <c r="D51" s="9"/>
      <c r="E51" s="9"/>
      <c r="F51" s="9"/>
      <c r="G51" s="9"/>
      <c r="H51" s="9"/>
      <c r="I51" s="9"/>
      <c r="J51" s="28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s="11" customFormat="1" ht="9.75" customHeight="1">
      <c r="B52" s="28"/>
      <c r="C52" s="28"/>
      <c r="D52" s="28"/>
      <c r="E52" s="28"/>
      <c r="F52" s="28"/>
      <c r="G52" s="28"/>
      <c r="H52" s="28"/>
      <c r="I52" s="28"/>
      <c r="J52" s="28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s="11" customFormat="1" ht="9.75" customHeight="1">
      <c r="B53" s="3"/>
      <c r="C53" s="3"/>
      <c r="D53" s="9"/>
      <c r="E53" s="9"/>
      <c r="F53" s="9"/>
      <c r="G53" s="9"/>
      <c r="H53" s="9"/>
      <c r="I53" s="9"/>
      <c r="J53" s="28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>
      <c r="B54" s="57" t="s">
        <v>140</v>
      </c>
    </row>
    <row r="55" spans="2:26" s="11" customFormat="1" ht="52.5" customHeight="1">
      <c r="B55" s="3"/>
      <c r="C55" s="9"/>
      <c r="D55" s="9"/>
      <c r="E55" s="9"/>
      <c r="F55" s="9"/>
      <c r="G55" s="9"/>
      <c r="H55" s="9"/>
      <c r="I55" s="9"/>
      <c r="J55" s="4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17" ht="58.5" customHeight="1">
      <c r="B56" s="43"/>
      <c r="C56" s="9"/>
      <c r="D56" s="43"/>
      <c r="E56" s="43"/>
      <c r="F56" s="43"/>
      <c r="G56" s="43"/>
      <c r="H56" s="43"/>
      <c r="I56" s="43"/>
      <c r="J56" s="43"/>
      <c r="K56" s="6"/>
      <c r="L56" s="6"/>
      <c r="M56" s="6"/>
      <c r="N56" s="6"/>
      <c r="O56" s="6"/>
      <c r="P56" s="6"/>
      <c r="Q56" s="6"/>
    </row>
    <row r="57" spans="2:26" s="11" customFormat="1" ht="9.75" customHeight="1">
      <c r="B57" s="3"/>
      <c r="C57" s="3"/>
      <c r="D57" s="9"/>
      <c r="E57" s="9"/>
      <c r="F57" s="9"/>
      <c r="G57" s="9"/>
      <c r="H57" s="9"/>
      <c r="I57" s="9"/>
      <c r="J57" s="28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12" ht="12" customHeight="1">
      <c r="A58" s="36" t="s">
        <v>152</v>
      </c>
      <c r="B58" s="137"/>
      <c r="C58" s="137"/>
      <c r="D58" s="37"/>
      <c r="E58" s="37"/>
      <c r="F58" s="38"/>
      <c r="G58" s="38"/>
      <c r="H58" s="35"/>
      <c r="I58" s="35"/>
      <c r="J58" s="35"/>
      <c r="K58" s="35"/>
      <c r="L58" s="35"/>
    </row>
    <row r="59" spans="1:8" ht="8.25" customHeight="1">
      <c r="A59" s="39" t="s">
        <v>194</v>
      </c>
      <c r="B59" s="138"/>
      <c r="C59" s="138"/>
      <c r="D59" s="10"/>
      <c r="E59" s="10"/>
      <c r="F59" s="4"/>
      <c r="G59" s="4"/>
      <c r="H59" s="6"/>
    </row>
    <row r="60" spans="1:8" ht="12" customHeight="1">
      <c r="A60" s="39" t="s">
        <v>153</v>
      </c>
      <c r="B60" s="138"/>
      <c r="C60" s="138"/>
      <c r="D60" s="10"/>
      <c r="E60" s="10"/>
      <c r="F60" s="5"/>
      <c r="G60" s="5"/>
      <c r="H60" s="6"/>
    </row>
    <row r="61" spans="1:8" ht="10.5" customHeight="1">
      <c r="A61" s="143" t="s">
        <v>195</v>
      </c>
      <c r="C61" s="138"/>
      <c r="D61" s="10"/>
      <c r="E61" s="10"/>
      <c r="F61" s="5"/>
      <c r="G61" s="5"/>
      <c r="H61" s="6"/>
    </row>
    <row r="62" spans="1:8" ht="11.25" customHeight="1">
      <c r="A62" s="144" t="s">
        <v>154</v>
      </c>
      <c r="B62" s="6"/>
      <c r="C62" s="138"/>
      <c r="D62" s="10"/>
      <c r="E62" s="10"/>
      <c r="F62" s="5"/>
      <c r="G62" s="139"/>
      <c r="H62" s="6"/>
    </row>
    <row r="63" spans="1:8" ht="12" customHeight="1">
      <c r="A63" s="24" t="s">
        <v>26</v>
      </c>
      <c r="B63" s="6"/>
      <c r="C63" s="10"/>
      <c r="D63" s="10"/>
      <c r="E63" s="10"/>
      <c r="F63" s="4"/>
      <c r="G63" s="140"/>
      <c r="H63" s="6"/>
    </row>
    <row r="64" spans="2:26" s="11" customFormat="1" ht="17.25" customHeight="1">
      <c r="B64" s="28"/>
      <c r="C64" s="28"/>
      <c r="D64" s="28"/>
      <c r="E64" s="28"/>
      <c r="F64" s="28"/>
      <c r="G64" s="28"/>
      <c r="H64" s="28"/>
      <c r="I64" s="28"/>
      <c r="J64" s="9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3:27" s="11" customFormat="1" ht="9.75" customHeight="1">
      <c r="C65" s="28"/>
      <c r="D65" s="28"/>
      <c r="E65" s="28"/>
      <c r="F65" s="28"/>
      <c r="H65" s="28"/>
      <c r="I65" s="28"/>
      <c r="J65" s="2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6" s="107" customFormat="1" ht="9.75" customHeight="1">
      <c r="B66" s="108" t="s">
        <v>27</v>
      </c>
      <c r="C66" s="108"/>
      <c r="D66" s="108"/>
      <c r="E66" s="108"/>
      <c r="F66" s="108"/>
      <c r="H66" s="108"/>
      <c r="I66" s="108"/>
      <c r="J66" s="108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2:26" s="107" customFormat="1" ht="9.75" customHeight="1">
      <c r="B67" s="109" t="s">
        <v>29</v>
      </c>
      <c r="C67" s="108"/>
      <c r="D67" s="108"/>
      <c r="E67" s="108"/>
      <c r="F67" s="108"/>
      <c r="H67" s="108"/>
      <c r="I67" s="108"/>
      <c r="J67" s="108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2:26" s="107" customFormat="1" ht="9.75" customHeight="1">
      <c r="B68" s="110"/>
      <c r="C68" s="108"/>
      <c r="D68" s="108"/>
      <c r="E68" s="108"/>
      <c r="F68" s="108"/>
      <c r="G68" s="108"/>
      <c r="H68" s="108"/>
      <c r="I68" s="108"/>
      <c r="J68" s="108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2:26" s="107" customFormat="1" ht="9.75" customHeight="1">
      <c r="B69" s="110"/>
      <c r="C69" s="108"/>
      <c r="D69" s="108"/>
      <c r="E69" s="108"/>
      <c r="F69" s="108"/>
      <c r="G69" s="108"/>
      <c r="H69" s="108"/>
      <c r="I69" s="108"/>
      <c r="J69" s="108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2:26" s="107" customFormat="1" ht="54.75" customHeight="1">
      <c r="B70" s="110"/>
      <c r="C70" s="108"/>
      <c r="D70" s="108"/>
      <c r="E70" s="108"/>
      <c r="F70" s="108"/>
      <c r="G70" s="108"/>
      <c r="H70" s="108"/>
      <c r="I70" s="108"/>
      <c r="J70" s="108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2:26" s="107" customFormat="1" ht="9.75" customHeight="1">
      <c r="B71" s="110"/>
      <c r="C71" s="108"/>
      <c r="D71" s="108"/>
      <c r="E71" s="108"/>
      <c r="F71" s="108"/>
      <c r="G71" s="108"/>
      <c r="H71" s="108"/>
      <c r="I71" s="108"/>
      <c r="J71" s="108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2:26" s="107" customFormat="1" ht="9.75" customHeight="1">
      <c r="B72" s="108"/>
      <c r="C72" s="108"/>
      <c r="D72" s="108"/>
      <c r="E72" s="108"/>
      <c r="F72" s="108"/>
      <c r="G72" s="108"/>
      <c r="H72" s="108"/>
      <c r="I72" s="108"/>
      <c r="J72" s="108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2:26" s="107" customFormat="1" ht="9.75" customHeight="1">
      <c r="B73" s="111"/>
      <c r="C73" s="108"/>
      <c r="D73" s="108"/>
      <c r="E73" s="108"/>
      <c r="F73" s="108"/>
      <c r="G73" s="108"/>
      <c r="H73" s="108"/>
      <c r="I73" s="108"/>
      <c r="J73" s="108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2:26" s="107" customFormat="1" ht="9.75" customHeight="1">
      <c r="B74" s="108"/>
      <c r="C74" s="108"/>
      <c r="D74" s="108"/>
      <c r="E74" s="108"/>
      <c r="F74" s="108"/>
      <c r="G74" s="108"/>
      <c r="H74" s="108"/>
      <c r="I74" s="108"/>
      <c r="J74" s="108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2:26" s="107" customFormat="1" ht="203.25" customHeight="1">
      <c r="B75" s="108"/>
      <c r="C75" s="108"/>
      <c r="D75" s="108"/>
      <c r="E75" s="108"/>
      <c r="F75" s="108"/>
      <c r="G75" s="108"/>
      <c r="H75" s="108"/>
      <c r="I75" s="108"/>
      <c r="J75" s="108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2:26" s="11" customFormat="1" ht="9.75" customHeight="1" hidden="1">
      <c r="B76" s="29"/>
      <c r="C76" s="29"/>
      <c r="D76" s="29"/>
      <c r="E76" s="29"/>
      <c r="F76" s="29"/>
      <c r="G76" s="29"/>
      <c r="H76" s="29"/>
      <c r="I76" s="29"/>
      <c r="J76" s="2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s="11" customFormat="1" ht="9.75" customHeight="1" hidden="1">
      <c r="B77" s="29"/>
      <c r="C77" s="29"/>
      <c r="D77" s="29"/>
      <c r="E77" s="29"/>
      <c r="F77" s="29"/>
      <c r="G77" s="29"/>
      <c r="H77" s="29"/>
      <c r="I77" s="29"/>
      <c r="J77" s="2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s="11" customFormat="1" ht="9.75" customHeight="1" hidden="1">
      <c r="B78" s="29"/>
      <c r="C78" s="29"/>
      <c r="D78" s="29"/>
      <c r="E78" s="29"/>
      <c r="F78" s="29"/>
      <c r="G78" s="29"/>
      <c r="H78" s="29"/>
      <c r="I78" s="29"/>
      <c r="J78" s="2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s="11" customFormat="1" ht="9.75" customHeight="1" hidden="1">
      <c r="B79" s="29"/>
      <c r="C79" s="29"/>
      <c r="D79" s="29"/>
      <c r="E79" s="29"/>
      <c r="F79" s="29"/>
      <c r="G79" s="29"/>
      <c r="H79" s="29"/>
      <c r="I79" s="29"/>
      <c r="J79" s="2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s="11" customFormat="1" ht="9.75" customHeight="1" hidden="1">
      <c r="B80" s="29"/>
      <c r="C80" s="29"/>
      <c r="D80" s="29"/>
      <c r="E80" s="29"/>
      <c r="F80" s="29"/>
      <c r="G80" s="29"/>
      <c r="H80" s="29"/>
      <c r="I80" s="29"/>
      <c r="J80" s="2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s="11" customFormat="1" ht="9.75" customHeight="1" hidden="1">
      <c r="B81" s="29"/>
      <c r="C81" s="29"/>
      <c r="D81" s="29"/>
      <c r="E81" s="29"/>
      <c r="F81" s="29"/>
      <c r="G81" s="29"/>
      <c r="H81" s="29"/>
      <c r="I81" s="29"/>
      <c r="J81" s="2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s="11" customFormat="1" ht="9.75" customHeight="1" hidden="1">
      <c r="B82" s="29"/>
      <c r="C82" s="29"/>
      <c r="D82" s="29"/>
      <c r="E82" s="29"/>
      <c r="F82" s="29"/>
      <c r="G82" s="29"/>
      <c r="H82" s="29"/>
      <c r="I82" s="29"/>
      <c r="J82" s="2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s="11" customFormat="1" ht="9.75" customHeight="1" hidden="1">
      <c r="B83" s="29"/>
      <c r="C83" s="29"/>
      <c r="D83" s="29"/>
      <c r="E83" s="29"/>
      <c r="F83" s="29"/>
      <c r="G83" s="29"/>
      <c r="H83" s="29"/>
      <c r="I83" s="29"/>
      <c r="J83" s="2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s="11" customFormat="1" ht="9.75" customHeight="1" hidden="1">
      <c r="B84" s="29"/>
      <c r="C84" s="29"/>
      <c r="D84" s="29"/>
      <c r="E84" s="29"/>
      <c r="F84" s="29"/>
      <c r="G84" s="29"/>
      <c r="H84" s="29"/>
      <c r="I84" s="29"/>
      <c r="J84" s="2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s="11" customFormat="1" ht="9.75" customHeight="1" hidden="1">
      <c r="B85" s="29"/>
      <c r="C85" s="29"/>
      <c r="D85" s="29"/>
      <c r="E85" s="29"/>
      <c r="F85" s="29"/>
      <c r="G85" s="29"/>
      <c r="H85" s="29"/>
      <c r="I85" s="29"/>
      <c r="J85" s="2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6:26" s="11" customFormat="1" ht="11.25" customHeight="1" hidden="1">
      <c r="F86" s="29"/>
      <c r="G86" s="29"/>
      <c r="H86" s="29"/>
      <c r="I86" s="29"/>
      <c r="J86" s="2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/>
    <row r="88" ht="12.75"/>
    <row r="89" ht="12.75"/>
    <row r="90" ht="12.75"/>
    <row r="91" ht="27.75" customHeight="1"/>
    <row r="92" ht="12.75">
      <c r="B92" s="108" t="s">
        <v>28</v>
      </c>
    </row>
    <row r="93" ht="12.75">
      <c r="B93" s="109" t="s">
        <v>30</v>
      </c>
    </row>
    <row r="102" ht="88.5" customHeight="1"/>
    <row r="105" ht="156.75" customHeight="1"/>
    <row r="106" ht="114.75" customHeight="1"/>
    <row r="107" spans="1:12" ht="12" customHeight="1">
      <c r="A107" s="36" t="s">
        <v>152</v>
      </c>
      <c r="B107" s="137"/>
      <c r="C107" s="137"/>
      <c r="D107" s="37"/>
      <c r="E107" s="37"/>
      <c r="F107" s="38"/>
      <c r="G107" s="38"/>
      <c r="H107" s="35"/>
      <c r="I107" s="35"/>
      <c r="J107" s="35"/>
      <c r="K107" s="35"/>
      <c r="L107" s="35"/>
    </row>
    <row r="108" spans="1:8" ht="8.25" customHeight="1">
      <c r="A108" s="39" t="s">
        <v>194</v>
      </c>
      <c r="B108" s="138"/>
      <c r="C108" s="138"/>
      <c r="D108" s="10"/>
      <c r="E108" s="10"/>
      <c r="F108" s="4"/>
      <c r="G108" s="4"/>
      <c r="H108" s="6"/>
    </row>
    <row r="109" spans="1:8" ht="12" customHeight="1">
      <c r="A109" s="39" t="s">
        <v>153</v>
      </c>
      <c r="B109" s="138"/>
      <c r="C109" s="138"/>
      <c r="D109" s="10"/>
      <c r="E109" s="10"/>
      <c r="F109" s="5"/>
      <c r="G109" s="5"/>
      <c r="H109" s="6"/>
    </row>
    <row r="110" spans="1:8" ht="10.5" customHeight="1">
      <c r="A110" s="143" t="s">
        <v>195</v>
      </c>
      <c r="C110" s="138"/>
      <c r="D110" s="10"/>
      <c r="E110" s="10"/>
      <c r="F110" s="5"/>
      <c r="G110" s="5"/>
      <c r="H110" s="6"/>
    </row>
    <row r="111" spans="1:8" ht="11.25" customHeight="1">
      <c r="A111" s="144" t="s">
        <v>154</v>
      </c>
      <c r="B111" s="6"/>
      <c r="C111" s="138"/>
      <c r="D111" s="10"/>
      <c r="E111" s="10"/>
      <c r="F111" s="5"/>
      <c r="G111" s="139"/>
      <c r="H111" s="6"/>
    </row>
    <row r="112" spans="1:8" ht="12" customHeight="1">
      <c r="A112" s="24" t="s">
        <v>26</v>
      </c>
      <c r="B112" s="6"/>
      <c r="C112" s="10"/>
      <c r="D112" s="10"/>
      <c r="E112" s="10"/>
      <c r="F112" s="4"/>
      <c r="G112" s="140"/>
      <c r="H112" s="6"/>
    </row>
    <row r="113" spans="2:26" ht="24" customHeight="1">
      <c r="B113" s="12"/>
      <c r="C113" s="12"/>
      <c r="D113" s="12"/>
      <c r="E113" s="12"/>
      <c r="F113" s="12"/>
      <c r="G113" s="12"/>
      <c r="H113" s="12"/>
      <c r="I113" s="12"/>
      <c r="J113" s="92">
        <v>10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</sheetData>
  <sheetProtection/>
  <mergeCells count="73">
    <mergeCell ref="E32:F32"/>
    <mergeCell ref="G32:H32"/>
    <mergeCell ref="E28:F28"/>
    <mergeCell ref="G28:H28"/>
    <mergeCell ref="E30:F30"/>
    <mergeCell ref="G30:H30"/>
    <mergeCell ref="E31:F31"/>
    <mergeCell ref="G31:H31"/>
    <mergeCell ref="C26:D26"/>
    <mergeCell ref="G25:H25"/>
    <mergeCell ref="G26:H26"/>
    <mergeCell ref="E27:F27"/>
    <mergeCell ref="G27:H27"/>
    <mergeCell ref="C40:H40"/>
    <mergeCell ref="C41:H41"/>
    <mergeCell ref="C42:H42"/>
    <mergeCell ref="G15:H15"/>
    <mergeCell ref="G16:H16"/>
    <mergeCell ref="E17:F17"/>
    <mergeCell ref="G17:H17"/>
    <mergeCell ref="E29:F29"/>
    <mergeCell ref="G29:H29"/>
    <mergeCell ref="G20:H20"/>
    <mergeCell ref="E21:F21"/>
    <mergeCell ref="G21:H21"/>
    <mergeCell ref="E22:F22"/>
    <mergeCell ref="G22:H22"/>
    <mergeCell ref="E24:F24"/>
    <mergeCell ref="G24:H24"/>
    <mergeCell ref="C39:H39"/>
    <mergeCell ref="E18:F18"/>
    <mergeCell ref="G18:H18"/>
    <mergeCell ref="B13:I13"/>
    <mergeCell ref="E12:F12"/>
    <mergeCell ref="E14:F14"/>
    <mergeCell ref="E15:F15"/>
    <mergeCell ref="E16:F16"/>
    <mergeCell ref="E19:F19"/>
    <mergeCell ref="E20:F20"/>
    <mergeCell ref="E25:F25"/>
    <mergeCell ref="E26:F26"/>
    <mergeCell ref="G12:H12"/>
    <mergeCell ref="B23:I23"/>
    <mergeCell ref="B24:B26"/>
    <mergeCell ref="C24:D25"/>
    <mergeCell ref="C33:H33"/>
    <mergeCell ref="C34:H34"/>
    <mergeCell ref="C35:H35"/>
    <mergeCell ref="C36:H36"/>
    <mergeCell ref="C37:H37"/>
    <mergeCell ref="C29:D29"/>
    <mergeCell ref="B30:B32"/>
    <mergeCell ref="C30:D31"/>
    <mergeCell ref="C32:D32"/>
    <mergeCell ref="B27:B29"/>
    <mergeCell ref="C27:D28"/>
    <mergeCell ref="B20:B22"/>
    <mergeCell ref="C20:D21"/>
    <mergeCell ref="C22:D22"/>
    <mergeCell ref="B17:B19"/>
    <mergeCell ref="C17:D18"/>
    <mergeCell ref="G19:H19"/>
    <mergeCell ref="B14:B16"/>
    <mergeCell ref="C14:D15"/>
    <mergeCell ref="C16:D16"/>
    <mergeCell ref="G14:H14"/>
    <mergeCell ref="C19:D19"/>
    <mergeCell ref="C11:H11"/>
    <mergeCell ref="C4:I4"/>
    <mergeCell ref="B5:J5"/>
    <mergeCell ref="B6:J6"/>
    <mergeCell ref="B7:J7"/>
    <mergeCell ref="B8:J8"/>
  </mergeCells>
  <printOptions horizontalCentered="1"/>
  <pageMargins left="0.7874015748031497" right="0.3937007874015748" top="0" bottom="0" header="0" footer="0"/>
  <pageSetup horizontalDpi="600" verticalDpi="600" orientation="portrait" paperSize="9" scale="74" r:id="rId2"/>
  <rowBreaks count="1" manualBreakCount="1">
    <brk id="6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4"/>
  <sheetViews>
    <sheetView view="pageBreakPreview" zoomScale="120" zoomScaleNormal="136" zoomScaleSheetLayoutView="120" zoomScalePageLayoutView="0" workbookViewId="0" topLeftCell="A10">
      <selection activeCell="I32" sqref="I32:I40"/>
    </sheetView>
  </sheetViews>
  <sheetFormatPr defaultColWidth="9.00390625" defaultRowHeight="12.75"/>
  <cols>
    <col min="1" max="1" width="2.125" style="7" customWidth="1"/>
    <col min="2" max="2" width="7.75390625" style="7" customWidth="1"/>
    <col min="3" max="3" width="11.375" style="7" customWidth="1"/>
    <col min="4" max="4" width="12.00390625" style="7" customWidth="1"/>
    <col min="5" max="5" width="13.625" style="7" customWidth="1"/>
    <col min="6" max="6" width="10.75390625" style="7" customWidth="1"/>
    <col min="7" max="7" width="10.875" style="7" customWidth="1"/>
    <col min="8" max="8" width="10.375" style="7" customWidth="1"/>
    <col min="9" max="9" width="15.625" style="7" customWidth="1"/>
    <col min="10" max="10" width="15.00390625" style="7" customWidth="1"/>
    <col min="11" max="11" width="1.75390625" style="7" hidden="1" customWidth="1"/>
    <col min="12" max="12" width="0.12890625" style="7" customWidth="1"/>
    <col min="13" max="16384" width="9.125" style="7" customWidth="1"/>
  </cols>
  <sheetData>
    <row r="1" ht="90.75" customHeight="1"/>
    <row r="2" spans="3:8" ht="13.5" customHeight="1">
      <c r="C2" s="83"/>
      <c r="D2" s="83"/>
      <c r="E2" s="83"/>
      <c r="F2" s="83"/>
      <c r="G2" s="83"/>
      <c r="H2" s="83"/>
    </row>
    <row r="3" spans="3:10" ht="13.5" customHeight="1">
      <c r="C3" s="83"/>
      <c r="D3" s="83"/>
      <c r="E3" s="83"/>
      <c r="F3" s="83"/>
      <c r="G3" s="83"/>
      <c r="H3" s="83"/>
      <c r="I3" s="83"/>
      <c r="J3" s="102" t="s">
        <v>193</v>
      </c>
    </row>
    <row r="4" spans="3:10" ht="34.5" customHeight="1">
      <c r="C4" s="206" t="s">
        <v>150</v>
      </c>
      <c r="D4" s="206"/>
      <c r="E4" s="206"/>
      <c r="F4" s="206"/>
      <c r="G4" s="206"/>
      <c r="H4" s="206"/>
      <c r="I4" s="206"/>
      <c r="J4" s="102"/>
    </row>
    <row r="5" spans="2:26" ht="48" customHeight="1">
      <c r="B5" s="211" t="s">
        <v>188</v>
      </c>
      <c r="C5" s="212"/>
      <c r="D5" s="212"/>
      <c r="E5" s="212"/>
      <c r="F5" s="212"/>
      <c r="G5" s="212"/>
      <c r="H5" s="212"/>
      <c r="I5" s="212"/>
      <c r="J5" s="21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3" customHeight="1">
      <c r="B6" s="3"/>
      <c r="C6" s="3"/>
      <c r="D6" s="3"/>
      <c r="E6" s="3"/>
      <c r="F6" s="3"/>
      <c r="G6" s="3"/>
      <c r="H6" s="3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s="11" customFormat="1" ht="13.5" customHeight="1">
      <c r="B7" s="12"/>
      <c r="C7" s="12"/>
      <c r="D7" s="12"/>
      <c r="E7" s="12"/>
      <c r="F7" s="12"/>
      <c r="G7" s="12"/>
      <c r="H7" s="12"/>
      <c r="I7" s="13" t="s">
        <v>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26" s="5" customFormat="1" ht="36.75" customHeight="1">
      <c r="B8" s="14" t="s">
        <v>3</v>
      </c>
      <c r="C8" s="272" t="s">
        <v>196</v>
      </c>
      <c r="D8" s="273"/>
      <c r="E8" s="273"/>
      <c r="F8" s="273"/>
      <c r="G8" s="273"/>
      <c r="H8" s="274"/>
      <c r="I8" s="15" t="s">
        <v>4</v>
      </c>
      <c r="J8" s="1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1.25" customHeight="1">
      <c r="B9" s="275" t="s">
        <v>5</v>
      </c>
      <c r="C9" s="276"/>
      <c r="D9" s="276"/>
      <c r="E9" s="276"/>
      <c r="F9" s="276"/>
      <c r="G9" s="276"/>
      <c r="H9" s="276"/>
      <c r="I9" s="27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9.75" customHeight="1">
      <c r="B10" s="18"/>
      <c r="C10" s="19"/>
      <c r="D10" s="19"/>
      <c r="E10" s="20" t="s">
        <v>6</v>
      </c>
      <c r="F10" s="17" t="s">
        <v>7</v>
      </c>
      <c r="G10" s="20" t="s">
        <v>141</v>
      </c>
      <c r="H10" s="20" t="s">
        <v>142</v>
      </c>
      <c r="I10" s="2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s="11" customFormat="1" ht="10.5" customHeight="1">
      <c r="B11" s="253" t="s">
        <v>114</v>
      </c>
      <c r="C11" s="256" t="s">
        <v>31</v>
      </c>
      <c r="D11" s="256"/>
      <c r="E11" s="245">
        <v>59</v>
      </c>
      <c r="F11" s="261">
        <v>110</v>
      </c>
      <c r="G11" s="245">
        <v>2325</v>
      </c>
      <c r="H11" s="253">
        <v>605</v>
      </c>
      <c r="I11" s="258">
        <f>'Платформа однор. цепь'!F31</f>
        <v>21836.2904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s="11" customFormat="1" ht="13.5" customHeight="1">
      <c r="B12" s="254"/>
      <c r="C12" s="219"/>
      <c r="D12" s="219"/>
      <c r="E12" s="246"/>
      <c r="F12" s="262"/>
      <c r="G12" s="246"/>
      <c r="H12" s="254"/>
      <c r="I12" s="25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s="24" customFormat="1" ht="9.75" customHeight="1">
      <c r="B13" s="255"/>
      <c r="C13" s="257" t="s">
        <v>8</v>
      </c>
      <c r="D13" s="257"/>
      <c r="E13" s="247"/>
      <c r="F13" s="263"/>
      <c r="G13" s="247"/>
      <c r="H13" s="255"/>
      <c r="I13" s="26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s="11" customFormat="1" ht="10.5" customHeight="1">
      <c r="B14" s="253" t="s">
        <v>85</v>
      </c>
      <c r="C14" s="256" t="s">
        <v>32</v>
      </c>
      <c r="D14" s="256"/>
      <c r="E14" s="245">
        <v>69</v>
      </c>
      <c r="F14" s="261">
        <v>110</v>
      </c>
      <c r="G14" s="245">
        <v>3353</v>
      </c>
      <c r="H14" s="245">
        <v>605</v>
      </c>
      <c r="I14" s="258">
        <f>'Платформа однор. цепь'!G31</f>
        <v>26083.5272</v>
      </c>
      <c r="J14" s="9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s="11" customFormat="1" ht="12" customHeight="1">
      <c r="B15" s="254"/>
      <c r="C15" s="219"/>
      <c r="D15" s="219"/>
      <c r="E15" s="246"/>
      <c r="F15" s="262"/>
      <c r="G15" s="246"/>
      <c r="H15" s="246"/>
      <c r="I15" s="259"/>
      <c r="J15" s="9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s="24" customFormat="1" ht="10.5" customHeight="1">
      <c r="B16" s="255"/>
      <c r="C16" s="257" t="s">
        <v>9</v>
      </c>
      <c r="D16" s="257"/>
      <c r="E16" s="247"/>
      <c r="F16" s="263"/>
      <c r="G16" s="247"/>
      <c r="H16" s="247"/>
      <c r="I16" s="260"/>
      <c r="J16" s="9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s="11" customFormat="1" ht="10.5" customHeight="1">
      <c r="B17" s="253" t="s">
        <v>86</v>
      </c>
      <c r="C17" s="256" t="s">
        <v>33</v>
      </c>
      <c r="D17" s="256"/>
      <c r="E17" s="245">
        <v>79</v>
      </c>
      <c r="F17" s="261">
        <v>110</v>
      </c>
      <c r="G17" s="245">
        <v>4381</v>
      </c>
      <c r="H17" s="245">
        <v>605</v>
      </c>
      <c r="I17" s="269">
        <f>'Платформа однор. цепь'!H31</f>
        <v>30253.764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s="11" customFormat="1" ht="12.75" customHeight="1">
      <c r="B18" s="254"/>
      <c r="C18" s="219"/>
      <c r="D18" s="219"/>
      <c r="E18" s="246"/>
      <c r="F18" s="262"/>
      <c r="G18" s="246"/>
      <c r="H18" s="246"/>
      <c r="I18" s="27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s="24" customFormat="1" ht="10.5" customHeight="1">
      <c r="B19" s="255"/>
      <c r="C19" s="257" t="s">
        <v>10</v>
      </c>
      <c r="D19" s="257"/>
      <c r="E19" s="247"/>
      <c r="F19" s="263"/>
      <c r="G19" s="247"/>
      <c r="H19" s="247"/>
      <c r="I19" s="27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s="11" customFormat="1" ht="10.5" customHeight="1">
      <c r="B20" s="265" t="s">
        <v>11</v>
      </c>
      <c r="C20" s="266"/>
      <c r="D20" s="266"/>
      <c r="E20" s="266"/>
      <c r="F20" s="266"/>
      <c r="G20" s="266"/>
      <c r="H20" s="266"/>
      <c r="I20" s="26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0.5" customHeight="1">
      <c r="B21" s="73"/>
      <c r="C21" s="113"/>
      <c r="D21" s="113"/>
      <c r="E21" s="114" t="s">
        <v>6</v>
      </c>
      <c r="F21" s="115" t="s">
        <v>7</v>
      </c>
      <c r="G21" s="114" t="s">
        <v>141</v>
      </c>
      <c r="H21" s="114" t="s">
        <v>142</v>
      </c>
      <c r="I21" s="7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s="11" customFormat="1" ht="10.5" customHeight="1">
      <c r="B22" s="253" t="s">
        <v>87</v>
      </c>
      <c r="C22" s="256" t="s">
        <v>34</v>
      </c>
      <c r="D22" s="256"/>
      <c r="E22" s="245">
        <v>53</v>
      </c>
      <c r="F22" s="261">
        <v>110</v>
      </c>
      <c r="G22" s="245">
        <v>1797</v>
      </c>
      <c r="H22" s="256">
        <v>605</v>
      </c>
      <c r="I22" s="258">
        <f>'Платформа однор. цепь'!I31</f>
        <v>21721.1836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s="11" customFormat="1" ht="15" customHeight="1">
      <c r="B23" s="254"/>
      <c r="C23" s="219"/>
      <c r="D23" s="219"/>
      <c r="E23" s="246"/>
      <c r="F23" s="262"/>
      <c r="G23" s="246"/>
      <c r="H23" s="219"/>
      <c r="I23" s="25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s="24" customFormat="1" ht="9.75" customHeight="1">
      <c r="B24" s="255"/>
      <c r="C24" s="257" t="s">
        <v>12</v>
      </c>
      <c r="D24" s="257"/>
      <c r="E24" s="247"/>
      <c r="F24" s="263"/>
      <c r="G24" s="247"/>
      <c r="H24" s="268"/>
      <c r="I24" s="26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s="11" customFormat="1" ht="10.5" customHeight="1">
      <c r="B25" s="253" t="s">
        <v>88</v>
      </c>
      <c r="C25" s="256" t="s">
        <v>31</v>
      </c>
      <c r="D25" s="256"/>
      <c r="E25" s="245">
        <v>67</v>
      </c>
      <c r="F25" s="261">
        <v>110</v>
      </c>
      <c r="G25" s="245">
        <v>3325</v>
      </c>
      <c r="H25" s="261">
        <v>605</v>
      </c>
      <c r="I25" s="258">
        <f>'Платформа однор. цепь'!J31</f>
        <v>24613.460000000003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s="11" customFormat="1" ht="13.5" customHeight="1">
      <c r="B26" s="254"/>
      <c r="C26" s="219"/>
      <c r="D26" s="219"/>
      <c r="E26" s="246"/>
      <c r="F26" s="262"/>
      <c r="G26" s="246"/>
      <c r="H26" s="262"/>
      <c r="I26" s="25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s="24" customFormat="1" ht="10.5" customHeight="1">
      <c r="B27" s="255"/>
      <c r="C27" s="257" t="s">
        <v>13</v>
      </c>
      <c r="D27" s="257"/>
      <c r="E27" s="247"/>
      <c r="F27" s="263"/>
      <c r="G27" s="247"/>
      <c r="H27" s="263"/>
      <c r="I27" s="26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s="24" customFormat="1" ht="10.5" customHeight="1">
      <c r="B28" s="253" t="s">
        <v>89</v>
      </c>
      <c r="C28" s="256" t="s">
        <v>32</v>
      </c>
      <c r="D28" s="256"/>
      <c r="E28" s="245">
        <v>80</v>
      </c>
      <c r="F28" s="261">
        <v>110</v>
      </c>
      <c r="G28" s="245">
        <v>4853</v>
      </c>
      <c r="H28" s="261">
        <v>605</v>
      </c>
      <c r="I28" s="258">
        <f>'Платформа однор. цепь'!K31</f>
        <v>25864.387200000005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s="24" customFormat="1" ht="13.5" customHeight="1">
      <c r="B29" s="254"/>
      <c r="C29" s="219"/>
      <c r="D29" s="219"/>
      <c r="E29" s="246"/>
      <c r="F29" s="262"/>
      <c r="G29" s="246"/>
      <c r="H29" s="262"/>
      <c r="I29" s="25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s="24" customFormat="1" ht="10.5" customHeight="1">
      <c r="B30" s="255"/>
      <c r="C30" s="257" t="s">
        <v>14</v>
      </c>
      <c r="D30" s="257"/>
      <c r="E30" s="247"/>
      <c r="F30" s="263"/>
      <c r="G30" s="247"/>
      <c r="H30" s="263"/>
      <c r="I30" s="26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s="11" customFormat="1" ht="12.75" customHeight="1">
      <c r="B31" s="96"/>
      <c r="C31" s="264" t="s">
        <v>15</v>
      </c>
      <c r="D31" s="264"/>
      <c r="E31" s="264"/>
      <c r="F31" s="264"/>
      <c r="G31" s="264"/>
      <c r="H31" s="264"/>
      <c r="I31" s="8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s="11" customFormat="1" ht="10.5" customHeight="1">
      <c r="B32" s="97"/>
      <c r="C32" s="224" t="s">
        <v>16</v>
      </c>
      <c r="D32" s="225"/>
      <c r="E32" s="225"/>
      <c r="F32" s="225"/>
      <c r="G32" s="225"/>
      <c r="H32" s="226"/>
      <c r="I32" s="182">
        <v>576.0132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s="11" customFormat="1" ht="10.5" customHeight="1">
      <c r="B33" s="97"/>
      <c r="C33" s="224" t="s">
        <v>156</v>
      </c>
      <c r="D33" s="225"/>
      <c r="E33" s="225"/>
      <c r="F33" s="225"/>
      <c r="G33" s="225"/>
      <c r="H33" s="226"/>
      <c r="I33" s="182">
        <v>55.05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s="11" customFormat="1" ht="11.25" customHeight="1">
      <c r="B34" s="97"/>
      <c r="C34" s="224" t="s">
        <v>17</v>
      </c>
      <c r="D34" s="225"/>
      <c r="E34" s="225"/>
      <c r="F34" s="225"/>
      <c r="G34" s="225"/>
      <c r="H34" s="226"/>
      <c r="I34" s="182">
        <v>341.44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s="11" customFormat="1" ht="11.25" customHeight="1">
      <c r="B35" s="97"/>
      <c r="C35" s="227" t="s">
        <v>18</v>
      </c>
      <c r="D35" s="228"/>
      <c r="E35" s="228"/>
      <c r="F35" s="228"/>
      <c r="G35" s="228"/>
      <c r="H35" s="229"/>
      <c r="I35" s="182">
        <v>275.702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s="11" customFormat="1" ht="9.75" customHeight="1" hidden="1">
      <c r="B36" s="97"/>
      <c r="C36" s="98" t="s">
        <v>19</v>
      </c>
      <c r="D36" s="99"/>
      <c r="E36" s="99"/>
      <c r="F36" s="99"/>
      <c r="G36" s="99"/>
      <c r="H36" s="100"/>
      <c r="I36" s="18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s="11" customFormat="1" ht="10.5" customHeight="1" hidden="1">
      <c r="B37" s="97"/>
      <c r="C37" s="224" t="s">
        <v>109</v>
      </c>
      <c r="D37" s="225"/>
      <c r="E37" s="225"/>
      <c r="F37" s="225"/>
      <c r="G37" s="225"/>
      <c r="H37" s="226"/>
      <c r="I37" s="18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s="11" customFormat="1" ht="11.25" customHeight="1" hidden="1">
      <c r="B38" s="101"/>
      <c r="C38" s="224" t="s">
        <v>110</v>
      </c>
      <c r="D38" s="225"/>
      <c r="E38" s="225"/>
      <c r="F38" s="225"/>
      <c r="G38" s="225"/>
      <c r="H38" s="226"/>
      <c r="I38" s="18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s="11" customFormat="1" ht="9.75" customHeight="1" hidden="1">
      <c r="B39" s="101"/>
      <c r="C39" s="224" t="s">
        <v>132</v>
      </c>
      <c r="D39" s="225"/>
      <c r="E39" s="225"/>
      <c r="F39" s="225"/>
      <c r="G39" s="225"/>
      <c r="H39" s="226"/>
      <c r="I39" s="18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s="11" customFormat="1" ht="11.25" customHeight="1" thickBot="1">
      <c r="B40" s="97"/>
      <c r="C40" s="227" t="s">
        <v>169</v>
      </c>
      <c r="D40" s="228"/>
      <c r="E40" s="228"/>
      <c r="F40" s="228"/>
      <c r="G40" s="228"/>
      <c r="H40" s="229"/>
      <c r="I40" s="185">
        <v>1.09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s="11" customFormat="1" ht="6" customHeight="1">
      <c r="B41" s="22"/>
      <c r="C41" s="25"/>
      <c r="D41" s="22"/>
      <c r="E41" s="22"/>
      <c r="F41" s="22"/>
      <c r="G41" s="22"/>
      <c r="H41" s="22"/>
      <c r="I41" s="2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s="11" customFormat="1" ht="9.75" customHeight="1">
      <c r="B42" s="9" t="s">
        <v>20</v>
      </c>
      <c r="C42" s="27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s="11" customFormat="1" ht="9.75" customHeight="1">
      <c r="B43" s="28" t="s">
        <v>121</v>
      </c>
      <c r="C43" s="28"/>
      <c r="D43" s="28"/>
      <c r="E43" s="28"/>
      <c r="F43" s="28"/>
      <c r="G43" s="28"/>
      <c r="H43" s="28"/>
      <c r="I43" s="28"/>
      <c r="J43" s="2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s="11" customFormat="1" ht="13.5" customHeight="1">
      <c r="B44" s="251" t="s">
        <v>143</v>
      </c>
      <c r="C44" s="252"/>
      <c r="D44" s="252"/>
      <c r="E44" s="252"/>
      <c r="F44" s="252"/>
      <c r="G44" s="252"/>
      <c r="H44" s="252"/>
      <c r="I44" s="25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s="11" customFormat="1" ht="9.75" customHeight="1">
      <c r="B45" s="9" t="s">
        <v>21</v>
      </c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s="11" customFormat="1" ht="9.75" customHeight="1">
      <c r="B46" s="3"/>
      <c r="C46" s="3"/>
      <c r="D46" s="9"/>
      <c r="E46" s="9"/>
      <c r="F46" s="9"/>
      <c r="G46" s="9"/>
      <c r="H46" s="9"/>
      <c r="I46" s="9"/>
      <c r="J46" s="2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s="11" customFormat="1" ht="9.75" customHeight="1">
      <c r="B47" s="28" t="s">
        <v>187</v>
      </c>
      <c r="C47" s="28"/>
      <c r="D47" s="28"/>
      <c r="E47" s="28"/>
      <c r="F47" s="28"/>
      <c r="G47" s="28"/>
      <c r="H47" s="28"/>
      <c r="I47" s="28"/>
      <c r="J47" s="2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s="11" customFormat="1" ht="36" customHeight="1">
      <c r="B48" s="251" t="s">
        <v>146</v>
      </c>
      <c r="C48" s="251"/>
      <c r="D48" s="251"/>
      <c r="E48" s="251"/>
      <c r="F48" s="251"/>
      <c r="G48" s="251"/>
      <c r="H48" s="251"/>
      <c r="I48" s="251"/>
      <c r="J48" s="251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s="11" customFormat="1" ht="9.75" customHeight="1">
      <c r="B49" s="31"/>
      <c r="C49" s="31"/>
      <c r="D49" s="31"/>
      <c r="E49" s="31"/>
      <c r="F49" s="31"/>
      <c r="G49" s="31"/>
      <c r="H49" s="31"/>
      <c r="I49" s="31"/>
      <c r="J49" s="3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s="11" customFormat="1" ht="9.75" customHeight="1">
      <c r="B50" s="33" t="s">
        <v>181</v>
      </c>
      <c r="C50" s="32"/>
      <c r="D50" s="9"/>
      <c r="E50" s="9"/>
      <c r="F50" s="9"/>
      <c r="G50" s="9"/>
      <c r="H50" s="9"/>
      <c r="I50" s="9"/>
      <c r="J50" s="3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s="11" customFormat="1" ht="46.5" customHeight="1">
      <c r="B51" s="248" t="s">
        <v>133</v>
      </c>
      <c r="C51" s="249"/>
      <c r="D51" s="105" t="s">
        <v>134</v>
      </c>
      <c r="E51" s="105" t="s">
        <v>135</v>
      </c>
      <c r="F51" s="105" t="s">
        <v>136</v>
      </c>
      <c r="G51" s="105" t="s">
        <v>137</v>
      </c>
      <c r="H51" s="105" t="s">
        <v>138</v>
      </c>
      <c r="I51" s="106"/>
      <c r="J51" s="10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s="11" customFormat="1" ht="39" customHeight="1">
      <c r="B52" s="250" t="s">
        <v>139</v>
      </c>
      <c r="C52" s="250"/>
      <c r="D52" s="97">
        <v>1500</v>
      </c>
      <c r="E52" s="97">
        <v>2000</v>
      </c>
      <c r="F52" s="97">
        <v>2500</v>
      </c>
      <c r="G52" s="97">
        <v>3000</v>
      </c>
      <c r="H52" s="97">
        <v>3500</v>
      </c>
      <c r="I52" s="106"/>
      <c r="J52" s="104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s="11" customFormat="1" ht="9.75" customHeight="1">
      <c r="B53" s="28"/>
      <c r="C53" s="28"/>
      <c r="D53" s="28"/>
      <c r="E53" s="28"/>
      <c r="F53" s="28"/>
      <c r="G53" s="28"/>
      <c r="H53" s="28"/>
      <c r="I53" s="28"/>
      <c r="J53" s="28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s="11" customFormat="1" ht="53.25" customHeight="1">
      <c r="B54" s="3"/>
      <c r="C54" s="3"/>
      <c r="D54" s="9"/>
      <c r="E54" s="9"/>
      <c r="F54" s="9"/>
      <c r="G54" s="9"/>
      <c r="H54" s="9"/>
      <c r="I54" s="9"/>
      <c r="J54" s="28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s="11" customFormat="1" ht="70.5" customHeight="1">
      <c r="B55" s="3"/>
      <c r="C55" s="9"/>
      <c r="D55" s="9"/>
      <c r="E55" s="9"/>
      <c r="F55" s="9"/>
      <c r="G55" s="9"/>
      <c r="H55" s="9"/>
      <c r="I55" s="9"/>
      <c r="J55" s="4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17" ht="86.25" customHeight="1">
      <c r="B56" s="43"/>
      <c r="C56" s="9"/>
      <c r="D56" s="43"/>
      <c r="E56" s="43"/>
      <c r="F56" s="43"/>
      <c r="G56" s="43"/>
      <c r="H56" s="43"/>
      <c r="I56" s="43"/>
      <c r="J56" s="43"/>
      <c r="K56" s="6"/>
      <c r="L56" s="6"/>
      <c r="M56" s="6"/>
      <c r="N56" s="6"/>
      <c r="O56" s="6"/>
      <c r="P56" s="6"/>
      <c r="Q56" s="6"/>
    </row>
    <row r="57" spans="2:26" s="11" customFormat="1" ht="9.75" customHeight="1">
      <c r="B57" s="3"/>
      <c r="C57" s="3"/>
      <c r="D57" s="9"/>
      <c r="E57" s="9"/>
      <c r="F57" s="9"/>
      <c r="G57" s="9"/>
      <c r="H57" s="9"/>
      <c r="I57" s="9"/>
      <c r="J57" s="28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12" ht="12" customHeight="1">
      <c r="A58" s="36" t="s">
        <v>152</v>
      </c>
      <c r="B58" s="137"/>
      <c r="C58" s="137"/>
      <c r="D58" s="37"/>
      <c r="E58" s="37"/>
      <c r="F58" s="38"/>
      <c r="G58" s="38"/>
      <c r="H58" s="35"/>
      <c r="I58" s="35"/>
      <c r="J58" s="35"/>
      <c r="K58" s="35"/>
      <c r="L58" s="35"/>
    </row>
    <row r="59" spans="1:8" ht="8.25" customHeight="1">
      <c r="A59" s="39" t="s">
        <v>194</v>
      </c>
      <c r="B59" s="138"/>
      <c r="C59" s="138"/>
      <c r="D59" s="10"/>
      <c r="E59" s="10"/>
      <c r="F59" s="4"/>
      <c r="G59" s="4"/>
      <c r="H59" s="6"/>
    </row>
    <row r="60" spans="1:8" ht="12" customHeight="1">
      <c r="A60" s="39" t="s">
        <v>153</v>
      </c>
      <c r="B60" s="138"/>
      <c r="C60" s="138"/>
      <c r="D60" s="10"/>
      <c r="E60" s="10"/>
      <c r="F60" s="5"/>
      <c r="G60" s="5"/>
      <c r="H60" s="6"/>
    </row>
    <row r="61" spans="1:8" ht="10.5" customHeight="1">
      <c r="A61" s="143" t="s">
        <v>195</v>
      </c>
      <c r="C61" s="138"/>
      <c r="D61" s="10"/>
      <c r="E61" s="10"/>
      <c r="F61" s="5"/>
      <c r="G61" s="5"/>
      <c r="H61" s="6"/>
    </row>
    <row r="62" spans="1:8" ht="11.25" customHeight="1">
      <c r="A62" s="144" t="s">
        <v>154</v>
      </c>
      <c r="B62" s="6"/>
      <c r="C62" s="138"/>
      <c r="D62" s="10"/>
      <c r="E62" s="10"/>
      <c r="F62" s="5"/>
      <c r="G62" s="139"/>
      <c r="H62" s="6"/>
    </row>
    <row r="63" spans="1:8" ht="12" customHeight="1">
      <c r="A63" s="24" t="s">
        <v>26</v>
      </c>
      <c r="B63" s="6"/>
      <c r="C63" s="10"/>
      <c r="D63" s="10"/>
      <c r="E63" s="10"/>
      <c r="F63" s="4"/>
      <c r="G63" s="140"/>
      <c r="H63" s="6"/>
    </row>
    <row r="64" spans="2:26" s="11" customFormat="1" ht="17.25" customHeight="1">
      <c r="B64" s="28"/>
      <c r="C64" s="28"/>
      <c r="D64" s="28"/>
      <c r="E64" s="28"/>
      <c r="F64" s="28"/>
      <c r="G64" s="28"/>
      <c r="H64" s="28"/>
      <c r="I64" s="28"/>
      <c r="J64" s="9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</sheetData>
  <sheetProtection/>
  <mergeCells count="66">
    <mergeCell ref="B17:B19"/>
    <mergeCell ref="C13:D13"/>
    <mergeCell ref="F17:F19"/>
    <mergeCell ref="C4:I4"/>
    <mergeCell ref="E17:E19"/>
    <mergeCell ref="C17:D18"/>
    <mergeCell ref="B11:B13"/>
    <mergeCell ref="B5:J5"/>
    <mergeCell ref="I11:I13"/>
    <mergeCell ref="H17:H19"/>
    <mergeCell ref="I17:I19"/>
    <mergeCell ref="C8:H8"/>
    <mergeCell ref="B9:I9"/>
    <mergeCell ref="G17:G19"/>
    <mergeCell ref="C14:D15"/>
    <mergeCell ref="E11:E13"/>
    <mergeCell ref="F28:F30"/>
    <mergeCell ref="C30:D30"/>
    <mergeCell ref="E28:E30"/>
    <mergeCell ref="I28:I30"/>
    <mergeCell ref="F25:F27"/>
    <mergeCell ref="E25:E27"/>
    <mergeCell ref="G28:G30"/>
    <mergeCell ref="G11:G13"/>
    <mergeCell ref="F14:F16"/>
    <mergeCell ref="C19:D19"/>
    <mergeCell ref="I14:I16"/>
    <mergeCell ref="H11:H13"/>
    <mergeCell ref="C16:D16"/>
    <mergeCell ref="G14:G16"/>
    <mergeCell ref="H14:H16"/>
    <mergeCell ref="E14:E16"/>
    <mergeCell ref="F11:F13"/>
    <mergeCell ref="C11:D12"/>
    <mergeCell ref="B14:B16"/>
    <mergeCell ref="C32:H32"/>
    <mergeCell ref="C33:H33"/>
    <mergeCell ref="C37:H37"/>
    <mergeCell ref="C35:H35"/>
    <mergeCell ref="C31:H31"/>
    <mergeCell ref="B20:I20"/>
    <mergeCell ref="H22:H24"/>
    <mergeCell ref="B25:B27"/>
    <mergeCell ref="I22:I24"/>
    <mergeCell ref="B22:B24"/>
    <mergeCell ref="C24:D24"/>
    <mergeCell ref="C25:D26"/>
    <mergeCell ref="E22:E24"/>
    <mergeCell ref="C22:D23"/>
    <mergeCell ref="F22:F24"/>
    <mergeCell ref="C40:H40"/>
    <mergeCell ref="G22:G24"/>
    <mergeCell ref="B51:C51"/>
    <mergeCell ref="B52:C52"/>
    <mergeCell ref="B48:J48"/>
    <mergeCell ref="C38:H38"/>
    <mergeCell ref="C34:H34"/>
    <mergeCell ref="B44:I44"/>
    <mergeCell ref="C39:H39"/>
    <mergeCell ref="B28:B30"/>
    <mergeCell ref="C28:D29"/>
    <mergeCell ref="C27:D27"/>
    <mergeCell ref="I25:I27"/>
    <mergeCell ref="G25:G27"/>
    <mergeCell ref="H25:H27"/>
    <mergeCell ref="H28:H30"/>
  </mergeCells>
  <printOptions horizontalCentered="1"/>
  <pageMargins left="0.7874015748031497" right="0.3937007874015748" top="0" bottom="0" header="0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8"/>
  <sheetViews>
    <sheetView view="pageBreakPreview" zoomScale="130" zoomScaleNormal="136" zoomScaleSheetLayoutView="130" zoomScalePageLayoutView="0" workbookViewId="0" topLeftCell="A13">
      <selection activeCell="F32" sqref="F32"/>
    </sheetView>
  </sheetViews>
  <sheetFormatPr defaultColWidth="9.00390625" defaultRowHeight="12.75"/>
  <cols>
    <col min="1" max="1" width="0.12890625" style="7" customWidth="1"/>
    <col min="2" max="2" width="12.75390625" style="7" customWidth="1"/>
    <col min="3" max="3" width="16.25390625" style="7" customWidth="1"/>
    <col min="4" max="4" width="18.00390625" style="7" customWidth="1"/>
    <col min="5" max="5" width="13.25390625" style="7" customWidth="1"/>
    <col min="6" max="6" width="12.25390625" style="7" customWidth="1"/>
    <col min="7" max="7" width="10.375" style="7" customWidth="1"/>
    <col min="8" max="8" width="11.75390625" style="7" customWidth="1"/>
    <col min="9" max="9" width="9.25390625" style="7" customWidth="1"/>
    <col min="10" max="10" width="10.625" style="7" customWidth="1"/>
    <col min="11" max="11" width="9.375" style="7" customWidth="1"/>
    <col min="12" max="13" width="5.25390625" style="194" customWidth="1"/>
    <col min="14" max="14" width="7.875" style="194" customWidth="1"/>
    <col min="15" max="15" width="6.00390625" style="194" customWidth="1"/>
    <col min="16" max="16" width="6.375" style="194" customWidth="1"/>
    <col min="17" max="17" width="4.875" style="125" customWidth="1"/>
    <col min="18" max="18" width="9.125" style="125" customWidth="1"/>
    <col min="19" max="16384" width="9.125" style="7" customWidth="1"/>
  </cols>
  <sheetData>
    <row r="1" ht="90.75" customHeight="1"/>
    <row r="2" spans="9:11" ht="13.5" customHeight="1">
      <c r="I2" s="83"/>
      <c r="J2" s="83"/>
      <c r="K2" s="102" t="s">
        <v>193</v>
      </c>
    </row>
    <row r="3" ht="15" customHeight="1">
      <c r="K3" s="1"/>
    </row>
    <row r="4" spans="2:11" ht="24" customHeight="1">
      <c r="B4" s="300" t="s">
        <v>125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2:11" ht="12" customHeight="1">
      <c r="B5" s="306" t="s">
        <v>124</v>
      </c>
      <c r="C5" s="307"/>
      <c r="D5" s="307"/>
      <c r="E5" s="307"/>
      <c r="F5" s="307"/>
      <c r="G5" s="307"/>
      <c r="H5" s="307"/>
      <c r="I5" s="307"/>
      <c r="J5" s="307"/>
      <c r="K5" s="307"/>
    </row>
    <row r="6" spans="2:10" ht="9.75" customHeight="1">
      <c r="B6" s="8" t="s">
        <v>189</v>
      </c>
      <c r="C6" s="8"/>
      <c r="D6" s="8"/>
      <c r="E6" s="8"/>
      <c r="F6" s="8"/>
      <c r="G6" s="8"/>
      <c r="H6" s="8"/>
      <c r="I6" s="2"/>
      <c r="J6" s="6"/>
    </row>
    <row r="7" spans="2:10" ht="9.75" customHeight="1">
      <c r="B7" s="8" t="s">
        <v>0</v>
      </c>
      <c r="C7" s="8"/>
      <c r="D7" s="8"/>
      <c r="E7" s="8"/>
      <c r="F7" s="8"/>
      <c r="G7" s="8"/>
      <c r="H7" s="8"/>
      <c r="I7" s="2"/>
      <c r="J7" s="6"/>
    </row>
    <row r="8" spans="2:10" ht="9.75" customHeight="1">
      <c r="B8" s="8" t="s">
        <v>1</v>
      </c>
      <c r="C8" s="8"/>
      <c r="D8" s="8"/>
      <c r="E8" s="8"/>
      <c r="F8" s="8"/>
      <c r="G8" s="8"/>
      <c r="H8" s="8"/>
      <c r="I8" s="2"/>
      <c r="J8" s="6"/>
    </row>
    <row r="9" spans="2:27" s="11" customFormat="1" ht="4.5" customHeight="1">
      <c r="B9" s="9"/>
      <c r="C9" s="9"/>
      <c r="D9" s="9"/>
      <c r="E9" s="9"/>
      <c r="F9" s="9"/>
      <c r="G9" s="9"/>
      <c r="H9" s="9"/>
      <c r="I9" s="9"/>
      <c r="J9" s="9"/>
      <c r="K9" s="10"/>
      <c r="L9" s="195"/>
      <c r="M9" s="195"/>
      <c r="N9" s="195"/>
      <c r="O9" s="195"/>
      <c r="P9" s="195"/>
      <c r="Q9" s="126"/>
      <c r="R9" s="126"/>
      <c r="S9" s="10"/>
      <c r="T9" s="10"/>
      <c r="U9" s="10"/>
      <c r="V9" s="10"/>
      <c r="W9" s="10"/>
      <c r="X9" s="10"/>
      <c r="Y9" s="10"/>
      <c r="Z9" s="10"/>
      <c r="AA9" s="10"/>
    </row>
    <row r="10" spans="2:27" s="11" customFormat="1" ht="30.75" customHeight="1">
      <c r="B10" s="308" t="s">
        <v>192</v>
      </c>
      <c r="C10" s="308"/>
      <c r="D10" s="308"/>
      <c r="E10" s="308"/>
      <c r="F10" s="308"/>
      <c r="G10" s="308"/>
      <c r="H10" s="308"/>
      <c r="I10" s="308"/>
      <c r="J10" s="308"/>
      <c r="K10" s="308"/>
      <c r="L10" s="195"/>
      <c r="M10" s="195"/>
      <c r="N10" s="195"/>
      <c r="O10" s="195"/>
      <c r="P10" s="195"/>
      <c r="Q10" s="126"/>
      <c r="R10" s="126"/>
      <c r="S10" s="10"/>
      <c r="T10" s="10"/>
      <c r="U10" s="10"/>
      <c r="V10" s="10"/>
      <c r="W10" s="10"/>
      <c r="X10" s="10"/>
      <c r="Y10" s="10"/>
      <c r="Z10" s="10"/>
      <c r="AA10" s="10"/>
    </row>
    <row r="11" spans="2:27" s="11" customFormat="1" ht="21.75" customHeight="1" thickBot="1"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195"/>
      <c r="M11" s="195"/>
      <c r="N11" s="195"/>
      <c r="O11" s="195"/>
      <c r="P11" s="195"/>
      <c r="Q11" s="126"/>
      <c r="R11" s="126"/>
      <c r="S11" s="10"/>
      <c r="T11" s="10"/>
      <c r="U11" s="10"/>
      <c r="V11" s="10"/>
      <c r="W11" s="10"/>
      <c r="X11" s="10"/>
      <c r="Y11" s="10"/>
      <c r="Z11" s="10"/>
      <c r="AA11" s="10"/>
    </row>
    <row r="12" spans="2:27" s="11" customFormat="1" ht="27" customHeight="1" thickBot="1">
      <c r="B12" s="302" t="s">
        <v>36</v>
      </c>
      <c r="C12" s="303"/>
      <c r="D12" s="303"/>
      <c r="E12" s="141" t="s">
        <v>37</v>
      </c>
      <c r="F12" s="93" t="s">
        <v>126</v>
      </c>
      <c r="G12" s="94" t="s">
        <v>127</v>
      </c>
      <c r="H12" s="94" t="s">
        <v>128</v>
      </c>
      <c r="I12" s="94" t="s">
        <v>129</v>
      </c>
      <c r="J12" s="94" t="s">
        <v>130</v>
      </c>
      <c r="K12" s="95" t="s">
        <v>131</v>
      </c>
      <c r="L12" s="195"/>
      <c r="M12" s="195"/>
      <c r="N12" s="195"/>
      <c r="O12" s="195"/>
      <c r="P12" s="195"/>
      <c r="Q12" s="126"/>
      <c r="R12" s="126"/>
      <c r="S12" s="10"/>
      <c r="T12" s="10"/>
      <c r="U12" s="10"/>
      <c r="V12" s="10"/>
      <c r="W12" s="10"/>
      <c r="X12" s="10"/>
      <c r="Y12" s="10"/>
      <c r="Z12" s="10"/>
      <c r="AA12" s="10"/>
    </row>
    <row r="13" spans="2:18" ht="12" customHeight="1">
      <c r="B13" s="304" t="s">
        <v>157</v>
      </c>
      <c r="C13" s="305"/>
      <c r="D13" s="305"/>
      <c r="E13" s="202">
        <v>1264.55</v>
      </c>
      <c r="F13" s="46">
        <v>1</v>
      </c>
      <c r="G13" s="47">
        <v>1</v>
      </c>
      <c r="H13" s="47">
        <v>1</v>
      </c>
      <c r="I13" s="47">
        <v>1</v>
      </c>
      <c r="J13" s="47">
        <v>1</v>
      </c>
      <c r="K13" s="48">
        <v>1</v>
      </c>
      <c r="L13" s="196"/>
      <c r="M13" s="196"/>
      <c r="N13" s="196"/>
      <c r="O13" s="196"/>
      <c r="P13" s="196"/>
      <c r="Q13" s="127"/>
      <c r="R13" s="146"/>
    </row>
    <row r="14" spans="2:18" ht="11.25" customHeight="1">
      <c r="B14" s="298" t="s">
        <v>177</v>
      </c>
      <c r="C14" s="299"/>
      <c r="D14" s="299"/>
      <c r="E14" s="159">
        <v>15112</v>
      </c>
      <c r="F14" s="49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  <c r="L14" s="196"/>
      <c r="M14" s="196"/>
      <c r="N14" s="196"/>
      <c r="O14" s="196"/>
      <c r="P14" s="196"/>
      <c r="Q14" s="127"/>
      <c r="R14" s="146"/>
    </row>
    <row r="15" spans="2:18" ht="11.25" customHeight="1">
      <c r="B15" s="298" t="s">
        <v>178</v>
      </c>
      <c r="C15" s="299"/>
      <c r="D15" s="299"/>
      <c r="E15" s="159">
        <v>15315.91</v>
      </c>
      <c r="F15" s="49">
        <v>1</v>
      </c>
      <c r="G15" s="50">
        <v>1</v>
      </c>
      <c r="H15" s="50">
        <v>1</v>
      </c>
      <c r="I15" s="50">
        <v>0</v>
      </c>
      <c r="J15" s="50">
        <v>0</v>
      </c>
      <c r="K15" s="51">
        <v>0</v>
      </c>
      <c r="L15" s="196"/>
      <c r="M15" s="196"/>
      <c r="N15" s="196"/>
      <c r="O15" s="196"/>
      <c r="P15" s="196"/>
      <c r="Q15" s="127"/>
      <c r="R15" s="146"/>
    </row>
    <row r="16" spans="2:18" ht="11.25" customHeight="1">
      <c r="B16" s="298" t="s">
        <v>179</v>
      </c>
      <c r="C16" s="299"/>
      <c r="D16" s="299"/>
      <c r="E16" s="159">
        <v>15451.74</v>
      </c>
      <c r="F16" s="49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  <c r="L16" s="196"/>
      <c r="M16" s="196"/>
      <c r="N16" s="196"/>
      <c r="O16" s="196"/>
      <c r="P16" s="196"/>
      <c r="Q16" s="127"/>
      <c r="R16" s="146"/>
    </row>
    <row r="17" spans="2:18" ht="11.25" customHeight="1">
      <c r="B17" s="298" t="s">
        <v>180</v>
      </c>
      <c r="C17" s="299"/>
      <c r="D17" s="299"/>
      <c r="E17" s="159">
        <v>15665.51</v>
      </c>
      <c r="F17" s="49">
        <v>0</v>
      </c>
      <c r="G17" s="50">
        <v>0</v>
      </c>
      <c r="H17" s="50">
        <v>0</v>
      </c>
      <c r="I17" s="50">
        <v>1</v>
      </c>
      <c r="J17" s="50">
        <v>1</v>
      </c>
      <c r="K17" s="51">
        <v>1</v>
      </c>
      <c r="L17" s="196"/>
      <c r="M17" s="196"/>
      <c r="N17" s="196"/>
      <c r="O17" s="196"/>
      <c r="P17" s="196"/>
      <c r="Q17" s="127"/>
      <c r="R17" s="146"/>
    </row>
    <row r="18" spans="2:18" ht="12" customHeight="1">
      <c r="B18" s="298" t="s">
        <v>158</v>
      </c>
      <c r="C18" s="299"/>
      <c r="D18" s="299"/>
      <c r="E18" s="159">
        <v>2725.67</v>
      </c>
      <c r="F18" s="49">
        <v>0</v>
      </c>
      <c r="G18" s="50">
        <v>1</v>
      </c>
      <c r="H18" s="50">
        <v>2</v>
      </c>
      <c r="I18" s="50">
        <v>0</v>
      </c>
      <c r="J18" s="50">
        <v>0</v>
      </c>
      <c r="K18" s="51">
        <v>1</v>
      </c>
      <c r="L18" s="196"/>
      <c r="M18" s="196"/>
      <c r="N18" s="196"/>
      <c r="O18" s="196"/>
      <c r="P18" s="196"/>
      <c r="Q18" s="127"/>
      <c r="R18" s="146"/>
    </row>
    <row r="19" spans="2:18" ht="12" customHeight="1">
      <c r="B19" s="158" t="s">
        <v>159</v>
      </c>
      <c r="C19" s="103"/>
      <c r="D19" s="103"/>
      <c r="E19" s="160">
        <v>2636.45</v>
      </c>
      <c r="F19" s="49">
        <v>1</v>
      </c>
      <c r="G19" s="50">
        <v>1</v>
      </c>
      <c r="H19" s="50">
        <v>1</v>
      </c>
      <c r="I19" s="50">
        <v>0</v>
      </c>
      <c r="J19" s="50">
        <v>1</v>
      </c>
      <c r="K19" s="51">
        <v>1</v>
      </c>
      <c r="L19" s="196"/>
      <c r="M19" s="196"/>
      <c r="N19" s="196"/>
      <c r="O19" s="196"/>
      <c r="P19" s="196"/>
      <c r="Q19" s="127"/>
      <c r="R19" s="146"/>
    </row>
    <row r="20" spans="2:18" ht="12" customHeight="1">
      <c r="B20" s="298" t="s">
        <v>160</v>
      </c>
      <c r="C20" s="299"/>
      <c r="D20" s="299"/>
      <c r="E20" s="160">
        <v>770.31</v>
      </c>
      <c r="F20" s="49">
        <v>1</v>
      </c>
      <c r="G20" s="50">
        <v>1</v>
      </c>
      <c r="H20" s="50">
        <v>1</v>
      </c>
      <c r="I20" s="50">
        <v>1</v>
      </c>
      <c r="J20" s="50">
        <v>1</v>
      </c>
      <c r="K20" s="51">
        <v>1</v>
      </c>
      <c r="L20" s="197"/>
      <c r="M20" s="196"/>
      <c r="N20" s="196"/>
      <c r="O20" s="196"/>
      <c r="P20" s="196"/>
      <c r="Q20" s="127"/>
      <c r="R20" s="146"/>
    </row>
    <row r="21" spans="2:18" ht="12" customHeight="1">
      <c r="B21" s="298" t="s">
        <v>164</v>
      </c>
      <c r="C21" s="299"/>
      <c r="D21" s="299"/>
      <c r="E21" s="159">
        <v>412.45</v>
      </c>
      <c r="F21" s="49">
        <v>0</v>
      </c>
      <c r="G21" s="50">
        <v>0</v>
      </c>
      <c r="H21" s="50">
        <v>0</v>
      </c>
      <c r="I21" s="50">
        <v>0</v>
      </c>
      <c r="J21" s="50">
        <v>0</v>
      </c>
      <c r="K21" s="51">
        <v>0</v>
      </c>
      <c r="L21" s="196"/>
      <c r="M21" s="196"/>
      <c r="N21" s="196"/>
      <c r="O21" s="196"/>
      <c r="P21" s="196"/>
      <c r="Q21" s="146"/>
      <c r="R21" s="146"/>
    </row>
    <row r="22" spans="2:18" ht="12" customHeight="1">
      <c r="B22" s="298" t="s">
        <v>163</v>
      </c>
      <c r="C22" s="299"/>
      <c r="D22" s="299"/>
      <c r="E22" s="161">
        <v>351.12</v>
      </c>
      <c r="F22" s="49">
        <v>1</v>
      </c>
      <c r="G22" s="50">
        <v>2</v>
      </c>
      <c r="H22" s="50">
        <v>3</v>
      </c>
      <c r="I22" s="50">
        <v>0</v>
      </c>
      <c r="J22" s="50">
        <v>0</v>
      </c>
      <c r="K22" s="51">
        <v>0</v>
      </c>
      <c r="L22" s="196"/>
      <c r="M22" s="196"/>
      <c r="N22" s="196"/>
      <c r="O22" s="196"/>
      <c r="P22" s="196"/>
      <c r="Q22" s="146"/>
      <c r="R22" s="146"/>
    </row>
    <row r="23" spans="2:18" ht="12" customHeight="1">
      <c r="B23" s="298" t="s">
        <v>162</v>
      </c>
      <c r="C23" s="299"/>
      <c r="D23" s="299"/>
      <c r="E23" s="161">
        <v>316.91</v>
      </c>
      <c r="F23" s="49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  <c r="L23" s="196"/>
      <c r="M23" s="196"/>
      <c r="N23" s="196"/>
      <c r="O23" s="196"/>
      <c r="P23" s="196"/>
      <c r="Q23" s="146"/>
      <c r="R23" s="146"/>
    </row>
    <row r="24" spans="2:18" ht="12" customHeight="1">
      <c r="B24" s="298" t="s">
        <v>161</v>
      </c>
      <c r="C24" s="299"/>
      <c r="D24" s="299"/>
      <c r="E24" s="161">
        <v>307.92</v>
      </c>
      <c r="F24" s="49">
        <v>0</v>
      </c>
      <c r="G24" s="50">
        <v>0</v>
      </c>
      <c r="H24" s="50">
        <v>0</v>
      </c>
      <c r="I24" s="50">
        <v>0</v>
      </c>
      <c r="J24" s="50">
        <v>1</v>
      </c>
      <c r="K24" s="51">
        <v>2</v>
      </c>
      <c r="L24" s="196"/>
      <c r="M24" s="198"/>
      <c r="N24" s="196"/>
      <c r="O24" s="196"/>
      <c r="P24" s="196"/>
      <c r="Q24" s="146"/>
      <c r="R24" s="146"/>
    </row>
    <row r="25" spans="2:18" ht="12" customHeight="1">
      <c r="B25" s="298" t="s">
        <v>165</v>
      </c>
      <c r="C25" s="311"/>
      <c r="D25" s="311"/>
      <c r="E25" s="159">
        <v>1113.2044</v>
      </c>
      <c r="F25" s="49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  <c r="L25" s="196"/>
      <c r="M25" s="198"/>
      <c r="N25" s="196"/>
      <c r="O25" s="196"/>
      <c r="P25" s="196"/>
      <c r="Q25" s="146"/>
      <c r="R25" s="146"/>
    </row>
    <row r="26" spans="2:18" ht="12.75" customHeight="1">
      <c r="B26" s="298" t="s">
        <v>168</v>
      </c>
      <c r="C26" s="311"/>
      <c r="D26" s="311"/>
      <c r="E26" s="161">
        <v>913.11</v>
      </c>
      <c r="F26" s="49">
        <v>1</v>
      </c>
      <c r="G26" s="50">
        <v>2</v>
      </c>
      <c r="H26" s="50">
        <v>3</v>
      </c>
      <c r="I26" s="50">
        <v>0</v>
      </c>
      <c r="J26" s="50">
        <v>0</v>
      </c>
      <c r="K26" s="51">
        <v>0</v>
      </c>
      <c r="L26" s="196"/>
      <c r="M26" s="198"/>
      <c r="N26" s="196"/>
      <c r="O26" s="196"/>
      <c r="P26" s="196"/>
      <c r="Q26" s="146"/>
      <c r="R26" s="146"/>
    </row>
    <row r="27" spans="2:18" ht="11.25" customHeight="1">
      <c r="B27" s="298" t="s">
        <v>167</v>
      </c>
      <c r="C27" s="311"/>
      <c r="D27" s="311"/>
      <c r="E27" s="161">
        <v>779.57</v>
      </c>
      <c r="F27" s="49">
        <v>0</v>
      </c>
      <c r="G27" s="50">
        <v>0</v>
      </c>
      <c r="H27" s="50">
        <v>0</v>
      </c>
      <c r="I27" s="50">
        <v>0</v>
      </c>
      <c r="J27" s="50">
        <v>0</v>
      </c>
      <c r="K27" s="51">
        <v>0</v>
      </c>
      <c r="L27" s="196"/>
      <c r="M27" s="198"/>
      <c r="N27" s="196"/>
      <c r="O27" s="196"/>
      <c r="P27" s="196"/>
      <c r="Q27" s="146"/>
      <c r="R27" s="146"/>
    </row>
    <row r="28" spans="2:18" ht="12" customHeight="1">
      <c r="B28" s="298" t="s">
        <v>166</v>
      </c>
      <c r="C28" s="311"/>
      <c r="D28" s="311"/>
      <c r="E28" s="161">
        <v>671.94</v>
      </c>
      <c r="F28" s="49">
        <v>0</v>
      </c>
      <c r="G28" s="50">
        <v>0</v>
      </c>
      <c r="H28" s="50">
        <v>0</v>
      </c>
      <c r="I28" s="50">
        <v>0</v>
      </c>
      <c r="J28" s="50">
        <v>1</v>
      </c>
      <c r="K28" s="51">
        <v>2</v>
      </c>
      <c r="L28" s="196"/>
      <c r="M28" s="198"/>
      <c r="N28" s="196"/>
      <c r="O28" s="196"/>
      <c r="P28" s="196"/>
      <c r="Q28" s="146"/>
      <c r="R28" s="146"/>
    </row>
    <row r="29" spans="2:18" ht="11.25" customHeight="1">
      <c r="B29" s="312" t="s">
        <v>122</v>
      </c>
      <c r="C29" s="299"/>
      <c r="D29" s="299"/>
      <c r="E29" s="159">
        <v>23.03</v>
      </c>
      <c r="F29" s="49">
        <v>12</v>
      </c>
      <c r="G29" s="50">
        <v>16</v>
      </c>
      <c r="H29" s="50">
        <v>20</v>
      </c>
      <c r="I29" s="50">
        <v>8</v>
      </c>
      <c r="J29" s="50">
        <v>12</v>
      </c>
      <c r="K29" s="51">
        <v>16</v>
      </c>
      <c r="L29" s="196"/>
      <c r="M29" s="198"/>
      <c r="N29" s="196"/>
      <c r="O29" s="196"/>
      <c r="P29" s="196"/>
      <c r="Q29" s="146"/>
      <c r="R29" s="146"/>
    </row>
    <row r="30" spans="2:18" ht="11.25" customHeight="1" thickBot="1">
      <c r="B30" s="309" t="s">
        <v>123</v>
      </c>
      <c r="C30" s="310"/>
      <c r="D30" s="310"/>
      <c r="E30" s="159">
        <v>12.8968</v>
      </c>
      <c r="F30" s="80">
        <v>3</v>
      </c>
      <c r="G30" s="78">
        <v>4</v>
      </c>
      <c r="H30" s="78">
        <v>5</v>
      </c>
      <c r="I30" s="78">
        <v>2</v>
      </c>
      <c r="J30" s="78">
        <v>3</v>
      </c>
      <c r="K30" s="79">
        <v>4</v>
      </c>
      <c r="L30" s="196"/>
      <c r="M30" s="198"/>
      <c r="N30" s="196"/>
      <c r="O30" s="196"/>
      <c r="P30" s="196"/>
      <c r="Q30" s="146"/>
      <c r="R30" s="146"/>
    </row>
    <row r="31" spans="2:18" ht="21.75" customHeight="1" thickBot="1">
      <c r="B31" s="165"/>
      <c r="C31" s="166"/>
      <c r="D31" s="166"/>
      <c r="E31" s="170"/>
      <c r="F31" s="175">
        <f>E13+E15*F15+E19+E20+E22*F22+E26*F26+E29*F29+E30*F30+E33+E34+E35+E36*F36+E37*F37+E38+E39*F39</f>
        <v>21836.2904</v>
      </c>
      <c r="G31" s="175">
        <f>E13+E15*G15+E18*G18+E19+E20+E22*G22+E26*G26+E29*G29+E30*G30+E33+E34+E35+E36*G36+E37*G37+E38*G38+E39*G39</f>
        <v>26083.5272</v>
      </c>
      <c r="H31" s="175">
        <f>E13+E15+E18*H18+E19+E20+E22*H22+E26*H26+E29*H29+E30*H30+E33+E34+E35+E36*H36+E37*H37+E38*H38+E39*H39</f>
        <v>30253.764</v>
      </c>
      <c r="I31" s="175">
        <f>E13+E17+E19+E20+E24+E28+I29*E29+I30*E30+E33+E34+E35+E36+E37+E38+E39*I39</f>
        <v>21721.1836</v>
      </c>
      <c r="J31" s="175">
        <f>E13+E17+E18+E19+E20+J24*E24+J28*E28+J29*E29+J30*+E33+E34+E35+J36*E36+E37*J37+E38*J38+J39*E39</f>
        <v>24613.460000000003</v>
      </c>
      <c r="K31" s="175">
        <f>E13+E17+E18*K18+E19+E20+K24*E24+K28*E28+K29*E29+K30*E30+E33+E34+E35+K36*E36+K37*E37+K38*E38+K39*E39</f>
        <v>25864.387200000005</v>
      </c>
      <c r="L31" s="196"/>
      <c r="M31" s="198"/>
      <c r="N31" s="196"/>
      <c r="O31" s="196"/>
      <c r="P31" s="196"/>
      <c r="Q31" s="146"/>
      <c r="R31" s="146"/>
    </row>
    <row r="32" spans="2:18" ht="12" customHeight="1" thickBot="1">
      <c r="B32" s="151" t="s">
        <v>74</v>
      </c>
      <c r="C32" s="142"/>
      <c r="D32" s="142"/>
      <c r="E32" s="142"/>
      <c r="F32" s="171"/>
      <c r="G32" s="171"/>
      <c r="H32" s="171"/>
      <c r="I32" s="171"/>
      <c r="J32" s="171"/>
      <c r="K32" s="172"/>
      <c r="L32" s="196"/>
      <c r="M32" s="198"/>
      <c r="N32" s="196"/>
      <c r="O32" s="196"/>
      <c r="P32" s="196"/>
      <c r="Q32" s="146"/>
      <c r="R32" s="146"/>
    </row>
    <row r="33" spans="2:18" ht="12" customHeight="1">
      <c r="B33" s="304" t="s">
        <v>62</v>
      </c>
      <c r="C33" s="338"/>
      <c r="D33" s="338"/>
      <c r="E33" s="150">
        <f>L43*6</f>
        <v>12.48</v>
      </c>
      <c r="F33" s="46">
        <v>1</v>
      </c>
      <c r="G33" s="47">
        <v>1</v>
      </c>
      <c r="H33" s="47">
        <v>1</v>
      </c>
      <c r="I33" s="47">
        <v>1</v>
      </c>
      <c r="J33" s="47">
        <v>1</v>
      </c>
      <c r="K33" s="48">
        <v>1</v>
      </c>
      <c r="L33" s="196"/>
      <c r="M33" s="196"/>
      <c r="N33" s="196"/>
      <c r="O33" s="196"/>
      <c r="P33" s="196"/>
      <c r="Q33" s="146"/>
      <c r="R33" s="146"/>
    </row>
    <row r="34" spans="2:18" ht="12.75" customHeight="1">
      <c r="B34" s="298" t="s">
        <v>63</v>
      </c>
      <c r="C34" s="299"/>
      <c r="D34" s="299"/>
      <c r="E34" s="149">
        <f>L44*2+M44+N44*2+O44*2+P44*4</f>
        <v>18.71</v>
      </c>
      <c r="F34" s="49">
        <v>1</v>
      </c>
      <c r="G34" s="50">
        <v>1</v>
      </c>
      <c r="H34" s="50">
        <v>1</v>
      </c>
      <c r="I34" s="50">
        <v>1</v>
      </c>
      <c r="J34" s="50">
        <v>1</v>
      </c>
      <c r="K34" s="51">
        <v>1</v>
      </c>
      <c r="L34" s="196"/>
      <c r="M34" s="196"/>
      <c r="N34" s="196"/>
      <c r="O34" s="196"/>
      <c r="P34" s="196"/>
      <c r="Q34" s="146"/>
      <c r="R34" s="146"/>
    </row>
    <row r="35" spans="2:18" ht="11.25" customHeight="1">
      <c r="B35" s="298" t="s">
        <v>64</v>
      </c>
      <c r="C35" s="299"/>
      <c r="D35" s="299"/>
      <c r="E35" s="149">
        <f>L45</f>
        <v>2.72</v>
      </c>
      <c r="F35" s="49">
        <v>1</v>
      </c>
      <c r="G35" s="50">
        <v>1</v>
      </c>
      <c r="H35" s="50">
        <v>1</v>
      </c>
      <c r="I35" s="50">
        <v>1</v>
      </c>
      <c r="J35" s="50">
        <v>1</v>
      </c>
      <c r="K35" s="51">
        <v>1</v>
      </c>
      <c r="L35" s="196"/>
      <c r="M35" s="196"/>
      <c r="N35" s="196"/>
      <c r="O35" s="196"/>
      <c r="P35" s="196"/>
      <c r="Q35" s="146"/>
      <c r="R35" s="146"/>
    </row>
    <row r="36" spans="2:18" ht="11.25" customHeight="1">
      <c r="B36" s="313" t="s">
        <v>65</v>
      </c>
      <c r="C36" s="314"/>
      <c r="D36" s="315"/>
      <c r="E36" s="149">
        <f>L46*4+M46*4+N46*4</f>
        <v>6.759999999999999</v>
      </c>
      <c r="F36" s="49">
        <v>2</v>
      </c>
      <c r="G36" s="50">
        <v>3</v>
      </c>
      <c r="H36" s="50">
        <v>4</v>
      </c>
      <c r="I36" s="50">
        <v>1</v>
      </c>
      <c r="J36" s="50">
        <v>2</v>
      </c>
      <c r="K36" s="51">
        <v>3</v>
      </c>
      <c r="L36" s="196"/>
      <c r="M36" s="196"/>
      <c r="N36" s="196"/>
      <c r="O36" s="198"/>
      <c r="P36" s="196"/>
      <c r="Q36" s="146"/>
      <c r="R36" s="146"/>
    </row>
    <row r="37" spans="2:18" ht="11.25" customHeight="1">
      <c r="B37" s="316" t="s">
        <v>66</v>
      </c>
      <c r="C37" s="310"/>
      <c r="D37" s="310"/>
      <c r="E37" s="148">
        <f>L47*16+M47*16+N47*16</f>
        <v>60.32000000000001</v>
      </c>
      <c r="F37" s="53">
        <v>2</v>
      </c>
      <c r="G37" s="54">
        <v>3</v>
      </c>
      <c r="H37" s="54">
        <v>4</v>
      </c>
      <c r="I37" s="54">
        <v>1</v>
      </c>
      <c r="J37" s="54">
        <v>2</v>
      </c>
      <c r="K37" s="55">
        <v>3</v>
      </c>
      <c r="L37" s="196"/>
      <c r="M37" s="196"/>
      <c r="N37" s="196"/>
      <c r="O37" s="198"/>
      <c r="P37" s="196"/>
      <c r="Q37" s="147"/>
      <c r="R37" s="146"/>
    </row>
    <row r="38" spans="2:18" ht="11.25" customHeight="1">
      <c r="B38" s="298" t="s">
        <v>67</v>
      </c>
      <c r="C38" s="317"/>
      <c r="D38" s="317"/>
      <c r="E38" s="149">
        <f>L49*2</f>
        <v>77</v>
      </c>
      <c r="F38" s="49">
        <v>1</v>
      </c>
      <c r="G38" s="50">
        <v>2</v>
      </c>
      <c r="H38" s="50">
        <v>2</v>
      </c>
      <c r="I38" s="50">
        <v>1</v>
      </c>
      <c r="J38" s="50">
        <v>1</v>
      </c>
      <c r="K38" s="51">
        <v>2</v>
      </c>
      <c r="L38" s="196"/>
      <c r="M38" s="196"/>
      <c r="N38" s="196"/>
      <c r="O38" s="198"/>
      <c r="P38" s="196"/>
      <c r="Q38" s="147"/>
      <c r="R38" s="146"/>
    </row>
    <row r="39" spans="2:18" ht="11.25" customHeight="1" thickBot="1">
      <c r="B39" s="298" t="s">
        <v>68</v>
      </c>
      <c r="C39" s="317"/>
      <c r="D39" s="317"/>
      <c r="E39" s="149">
        <f>L48</f>
        <v>2.06</v>
      </c>
      <c r="F39" s="49">
        <v>12</v>
      </c>
      <c r="G39" s="50">
        <v>16</v>
      </c>
      <c r="H39" s="50">
        <v>20</v>
      </c>
      <c r="I39" s="50">
        <v>8</v>
      </c>
      <c r="J39" s="50">
        <v>12</v>
      </c>
      <c r="K39" s="51">
        <v>16</v>
      </c>
      <c r="L39" s="196"/>
      <c r="M39" s="196"/>
      <c r="N39" s="196"/>
      <c r="O39" s="198"/>
      <c r="P39" s="196"/>
      <c r="Q39" s="135"/>
      <c r="R39" s="146"/>
    </row>
    <row r="40" spans="2:18" ht="21.75" customHeight="1" thickBot="1">
      <c r="B40" s="346"/>
      <c r="C40" s="346"/>
      <c r="D40" s="346"/>
      <c r="E40" s="346"/>
      <c r="F40" s="346" t="e">
        <f>E13+#REF!+#REF!+#REF!+#REF!+E18*F18+E19*F19+E20*F20+#REF!*#REF!+#REF!*#REF!+#REF!*#REF!+#REF!*#REF!+#REF!*#REF!+#REF!*#REF!+#REF!*#REF!+#REF!*#REF!+E21*F21+E22*F22+E23*F23+E24*F24+E25*F25+E26*F26+E27*F27+E28*F28+#REF!*#REF!+E29*F29+E30*F30+E33+E34+E35+E36*F36+E37*F37+E38*F38+E39*F39+#REF!*#REF!</f>
        <v>#REF!</v>
      </c>
      <c r="G40" s="346" t="e">
        <f>E13+#REF!+#REF!+#REF!+#REF!+E18*G18+E19+E20+#REF!*#REF!+#REF!*#REF!+#REF!*#REF!+#REF!*#REF!+#REF!*#REF!+#REF!*#REF!+#REF!*#REF!+#REF!*#REF!+E21*G21+G22*E22+E23*G23+G24*E24+E25*G25+G26*E26+E27*G27+G28*E28+#REF!*#REF!+G29*E29+E30*G30+E33+E34+E36*G36+G37*E37+E38*G38+G39*E39+#REF!*#REF!</f>
        <v>#REF!</v>
      </c>
      <c r="H40" s="346" t="e">
        <f>E13+#REF!+#REF!+#REF!+#REF!+E18*H18+E19+E20+#REF!*#REF!+#REF!*#REF!+#REF!*#REF!+#REF!*#REF!+#REF!*#REF!+#REF!*#REF!+#REF!*#REF!+#REF!*#REF!+E21*H21+H22*E22+E23*H23+H24*E24+E25*H25+H26*E26+E27*H27+H28*E28+#REF!+E29*H29+H30*E30+E33+E34+E35+E36*H36+H37*E37+E38*H38+H39*E39+#REF!*#REF!</f>
        <v>#REF!</v>
      </c>
      <c r="I40" s="346" t="e">
        <f>E13+#REF!+#REF!+#REF!+#REF!+E18*I18+E19*I19+I20*E20+#REF!*#REF!+#REF!*#REF!+#REF!*#REF!+#REF!*#REF!+#REF!*#REF!+#REF!*#REF!+#REF!*#REF!+#REF!*#REF!+E21*I21+E22*I22+I23*E23+E24*I24+I25*E25+E26*I26+I27*E27+E28*I28+#REF!*#REF!+E29*I29+I30*E30+E33+E34+E35+E36*I36+I37*E37+E38*I38+I39*E39+#REF!*#REF!</f>
        <v>#REF!</v>
      </c>
      <c r="J40" s="346" t="e">
        <f>E13+#REF!+#REF!+#REF!+#REF!+E18*J18+E19+E20+#REF!*#REF!+#REF!*#REF!+#REF!*#REF!+#REF!*#REF!+#REF!*#REF!+#REF!*#REF!+#REF!*#REF!+#REF!*#REF!+E21*J21+J22*E22+E23*J23+J24*E24+E25*J25+J26*E26+E27*J27+J28*E28+#REF!*#REF!+J29*E29+E30*J30+E33+E34+E35+E36*J36+J37*E37+E38*J38+J39*E39+#REF!*#REF!</f>
        <v>#REF!</v>
      </c>
      <c r="K40" s="346" t="e">
        <f>E13+#REF!+#REF!+#REF!+#REF!+E18*K18+E19+E20+#REF!*#REF!+#REF!*#REF!+#REF!*#REF!+#REF!*#REF!+#REF!*#REF!+#REF!*#REF!+#REF!*#REF!+#REF!*#REF!+E21*K21+K22*E22+E23*K23+K24*E24+E25*K25+K26*E26+E27*K27+K28*E28+#REF!*#REF!+K29*E29+E30*K30+E33+E34+E35+E36*K36+K37*E37+E38*K38+K39*E39+#REF!*#REF!</f>
        <v>#REF!</v>
      </c>
      <c r="L40" s="196"/>
      <c r="M40" s="196"/>
      <c r="N40" s="196"/>
      <c r="O40" s="198"/>
      <c r="P40" s="196"/>
      <c r="Q40" s="134"/>
      <c r="R40" s="146"/>
    </row>
    <row r="41" spans="2:18" ht="23.25" customHeight="1" thickBot="1">
      <c r="B41" s="357" t="s">
        <v>75</v>
      </c>
      <c r="C41" s="358"/>
      <c r="D41" s="359"/>
      <c r="E41" s="327"/>
      <c r="F41" s="328"/>
      <c r="G41" s="328"/>
      <c r="H41" s="329"/>
      <c r="I41" s="329"/>
      <c r="J41" s="330"/>
      <c r="K41" s="81"/>
      <c r="L41" s="196"/>
      <c r="M41" s="196"/>
      <c r="N41" s="196"/>
      <c r="Q41" s="136"/>
      <c r="R41" s="128"/>
    </row>
    <row r="42" spans="2:18" ht="11.25" customHeight="1" thickBot="1">
      <c r="B42" s="331" t="s">
        <v>59</v>
      </c>
      <c r="C42" s="332"/>
      <c r="D42" s="333"/>
      <c r="E42" s="334" t="s">
        <v>60</v>
      </c>
      <c r="F42" s="335"/>
      <c r="G42" s="335"/>
      <c r="H42" s="336"/>
      <c r="I42" s="336"/>
      <c r="J42" s="337"/>
      <c r="K42" s="112"/>
      <c r="L42" s="199"/>
      <c r="M42" s="199"/>
      <c r="N42" s="199"/>
      <c r="O42" s="199"/>
      <c r="P42" s="199"/>
      <c r="Q42" s="134"/>
      <c r="R42" s="128"/>
    </row>
    <row r="43" spans="2:18" ht="11.25" customHeight="1">
      <c r="B43" s="354" t="s">
        <v>115</v>
      </c>
      <c r="C43" s="355"/>
      <c r="D43" s="356"/>
      <c r="E43" s="350" t="s">
        <v>170</v>
      </c>
      <c r="F43" s="351"/>
      <c r="G43" s="351"/>
      <c r="H43" s="351"/>
      <c r="I43" s="352"/>
      <c r="J43" s="353"/>
      <c r="K43" s="112"/>
      <c r="L43" s="199">
        <v>2.08</v>
      </c>
      <c r="M43" s="199"/>
      <c r="N43" s="199"/>
      <c r="O43" s="200"/>
      <c r="P43" s="199"/>
      <c r="Q43" s="135"/>
      <c r="R43" s="128"/>
    </row>
    <row r="44" spans="2:18" ht="23.25" customHeight="1">
      <c r="B44" s="347" t="s">
        <v>116</v>
      </c>
      <c r="C44" s="348"/>
      <c r="D44" s="349"/>
      <c r="E44" s="360" t="s">
        <v>174</v>
      </c>
      <c r="F44" s="361"/>
      <c r="G44" s="361"/>
      <c r="H44" s="361"/>
      <c r="I44" s="362"/>
      <c r="J44" s="363"/>
      <c r="K44" s="112"/>
      <c r="L44" s="199">
        <v>2.5</v>
      </c>
      <c r="M44" s="199">
        <v>0.95</v>
      </c>
      <c r="N44" s="199">
        <v>4.36</v>
      </c>
      <c r="O44" s="200">
        <v>1.04</v>
      </c>
      <c r="P44" s="199">
        <v>0.49</v>
      </c>
      <c r="Q44" s="134"/>
      <c r="R44" s="128"/>
    </row>
    <row r="45" spans="2:18" ht="12.75" customHeight="1">
      <c r="B45" s="347" t="s">
        <v>172</v>
      </c>
      <c r="C45" s="348"/>
      <c r="D45" s="349"/>
      <c r="E45" s="360" t="s">
        <v>171</v>
      </c>
      <c r="F45" s="361"/>
      <c r="G45" s="361"/>
      <c r="H45" s="361"/>
      <c r="I45" s="362"/>
      <c r="J45" s="363"/>
      <c r="K45" s="112"/>
      <c r="L45" s="199">
        <v>2.72</v>
      </c>
      <c r="M45" s="199"/>
      <c r="N45" s="199"/>
      <c r="O45" s="200"/>
      <c r="P45" s="199"/>
      <c r="Q45" s="134"/>
      <c r="R45" s="128"/>
    </row>
    <row r="46" spans="2:18" ht="24" customHeight="1">
      <c r="B46" s="347" t="s">
        <v>117</v>
      </c>
      <c r="C46" s="348"/>
      <c r="D46" s="349"/>
      <c r="E46" s="360" t="s">
        <v>147</v>
      </c>
      <c r="F46" s="361"/>
      <c r="G46" s="361"/>
      <c r="H46" s="362"/>
      <c r="I46" s="362"/>
      <c r="J46" s="363"/>
      <c r="K46" s="112"/>
      <c r="L46" s="200">
        <v>1.13</v>
      </c>
      <c r="M46" s="199">
        <v>0.38</v>
      </c>
      <c r="N46" s="199">
        <v>0.18</v>
      </c>
      <c r="O46" s="200"/>
      <c r="P46" s="199"/>
      <c r="Q46" s="131"/>
      <c r="R46" s="128"/>
    </row>
    <row r="47" spans="2:18" ht="23.25" customHeight="1">
      <c r="B47" s="318" t="s">
        <v>118</v>
      </c>
      <c r="C47" s="319"/>
      <c r="D47" s="320"/>
      <c r="E47" s="321" t="s">
        <v>149</v>
      </c>
      <c r="F47" s="322"/>
      <c r="G47" s="322"/>
      <c r="H47" s="322"/>
      <c r="I47" s="317"/>
      <c r="J47" s="323"/>
      <c r="K47" s="112"/>
      <c r="L47" s="200">
        <v>2.24</v>
      </c>
      <c r="M47" s="199">
        <v>1.04</v>
      </c>
      <c r="N47" s="199">
        <v>0.49</v>
      </c>
      <c r="O47" s="200"/>
      <c r="P47" s="199"/>
      <c r="Q47" s="132">
        <v>0.54</v>
      </c>
      <c r="R47" s="128"/>
    </row>
    <row r="48" spans="2:18" ht="14.25" customHeight="1">
      <c r="B48" s="324" t="s">
        <v>119</v>
      </c>
      <c r="C48" s="325"/>
      <c r="D48" s="326"/>
      <c r="E48" s="321" t="s">
        <v>173</v>
      </c>
      <c r="F48" s="317"/>
      <c r="G48" s="317"/>
      <c r="H48" s="317"/>
      <c r="I48" s="317"/>
      <c r="J48" s="323"/>
      <c r="K48" s="112"/>
      <c r="L48" s="200">
        <v>2.06</v>
      </c>
      <c r="M48" s="199"/>
      <c r="N48" s="199"/>
      <c r="O48" s="200"/>
      <c r="P48" s="199"/>
      <c r="Q48" s="132">
        <v>3.55</v>
      </c>
      <c r="R48" s="128"/>
    </row>
    <row r="49" spans="2:18" ht="12" customHeight="1" thickBot="1">
      <c r="B49" s="340" t="s">
        <v>120</v>
      </c>
      <c r="C49" s="341"/>
      <c r="D49" s="342"/>
      <c r="E49" s="343" t="s">
        <v>61</v>
      </c>
      <c r="F49" s="344"/>
      <c r="G49" s="344"/>
      <c r="H49" s="344"/>
      <c r="I49" s="344"/>
      <c r="J49" s="345"/>
      <c r="K49" s="112"/>
      <c r="L49" s="200">
        <v>38.5</v>
      </c>
      <c r="M49" s="199"/>
      <c r="N49" s="199"/>
      <c r="O49" s="200"/>
      <c r="P49" s="199"/>
      <c r="Q49" s="132">
        <v>1.43</v>
      </c>
      <c r="R49" s="128"/>
    </row>
    <row r="50" spans="12:18" ht="6.75" customHeight="1" thickBot="1">
      <c r="L50" s="199"/>
      <c r="M50" s="199"/>
      <c r="N50" s="199"/>
      <c r="O50" s="200"/>
      <c r="P50" s="199"/>
      <c r="Q50" s="131"/>
      <c r="R50" s="128"/>
    </row>
    <row r="51" spans="2:18" ht="15" customHeight="1">
      <c r="B51" s="294" t="s">
        <v>126</v>
      </c>
      <c r="C51" s="295" t="s">
        <v>31</v>
      </c>
      <c r="D51" s="296"/>
      <c r="F51" s="297" t="s">
        <v>129</v>
      </c>
      <c r="G51" s="295" t="s">
        <v>34</v>
      </c>
      <c r="H51" s="296"/>
      <c r="K51" s="56"/>
      <c r="L51" s="196"/>
      <c r="M51" s="196"/>
      <c r="N51" s="196"/>
      <c r="O51" s="196"/>
      <c r="P51" s="196"/>
      <c r="Q51" s="134"/>
      <c r="R51" s="134"/>
    </row>
    <row r="52" spans="2:18" ht="11.25" customHeight="1">
      <c r="B52" s="279"/>
      <c r="C52" s="283"/>
      <c r="D52" s="284"/>
      <c r="F52" s="286"/>
      <c r="G52" s="283"/>
      <c r="H52" s="284"/>
      <c r="L52" s="196"/>
      <c r="M52" s="196"/>
      <c r="N52" s="196"/>
      <c r="O52" s="198"/>
      <c r="P52" s="196"/>
      <c r="Q52" s="135"/>
      <c r="R52" s="134"/>
    </row>
    <row r="53" spans="2:18" ht="11.25" customHeight="1">
      <c r="B53" s="290"/>
      <c r="C53" s="292" t="s">
        <v>69</v>
      </c>
      <c r="D53" s="293"/>
      <c r="F53" s="291"/>
      <c r="G53" s="292" t="s">
        <v>72</v>
      </c>
      <c r="H53" s="293"/>
      <c r="L53" s="196"/>
      <c r="M53" s="196"/>
      <c r="N53" s="196"/>
      <c r="O53" s="198"/>
      <c r="P53" s="196"/>
      <c r="Q53" s="134"/>
      <c r="R53" s="134"/>
    </row>
    <row r="54" spans="2:18" ht="12" customHeight="1">
      <c r="B54" s="278" t="s">
        <v>127</v>
      </c>
      <c r="C54" s="281" t="s">
        <v>32</v>
      </c>
      <c r="D54" s="282"/>
      <c r="F54" s="285" t="s">
        <v>130</v>
      </c>
      <c r="G54" s="281" t="s">
        <v>31</v>
      </c>
      <c r="H54" s="282"/>
      <c r="L54" s="196"/>
      <c r="M54" s="196"/>
      <c r="N54" s="196"/>
      <c r="O54" s="198"/>
      <c r="P54" s="196"/>
      <c r="Q54" s="134"/>
      <c r="R54" s="134"/>
    </row>
    <row r="55" spans="2:18" ht="11.25" customHeight="1">
      <c r="B55" s="279"/>
      <c r="C55" s="283"/>
      <c r="D55" s="284"/>
      <c r="F55" s="286"/>
      <c r="G55" s="283"/>
      <c r="H55" s="284"/>
      <c r="L55" s="196"/>
      <c r="M55" s="196"/>
      <c r="N55" s="196"/>
      <c r="P55" s="196"/>
      <c r="Q55" s="6"/>
      <c r="R55" s="6"/>
    </row>
    <row r="56" spans="2:18" ht="11.25" customHeight="1">
      <c r="B56" s="290"/>
      <c r="C56" s="292" t="s">
        <v>70</v>
      </c>
      <c r="D56" s="293"/>
      <c r="F56" s="291"/>
      <c r="G56" s="292" t="s">
        <v>13</v>
      </c>
      <c r="H56" s="293"/>
      <c r="L56" s="196"/>
      <c r="M56" s="196"/>
      <c r="N56" s="196"/>
      <c r="O56" s="196"/>
      <c r="P56" s="196"/>
      <c r="Q56" s="6"/>
      <c r="R56" s="6"/>
    </row>
    <row r="57" spans="2:18" ht="11.25" customHeight="1">
      <c r="B57" s="278" t="s">
        <v>128</v>
      </c>
      <c r="C57" s="281" t="s">
        <v>33</v>
      </c>
      <c r="D57" s="282"/>
      <c r="F57" s="285" t="s">
        <v>131</v>
      </c>
      <c r="G57" s="281" t="s">
        <v>32</v>
      </c>
      <c r="H57" s="282"/>
      <c r="L57" s="196"/>
      <c r="M57" s="196"/>
      <c r="N57" s="196"/>
      <c r="O57" s="196"/>
      <c r="P57" s="196"/>
      <c r="Q57" s="6"/>
      <c r="R57" s="6"/>
    </row>
    <row r="58" spans="2:18" ht="11.25" customHeight="1">
      <c r="B58" s="279"/>
      <c r="C58" s="283"/>
      <c r="D58" s="284"/>
      <c r="F58" s="286"/>
      <c r="G58" s="283"/>
      <c r="H58" s="284"/>
      <c r="L58" s="196"/>
      <c r="M58" s="196"/>
      <c r="N58" s="196"/>
      <c r="O58" s="196"/>
      <c r="P58" s="196"/>
      <c r="Q58" s="6"/>
      <c r="R58" s="6"/>
    </row>
    <row r="59" spans="2:18" ht="11.25" customHeight="1" thickBot="1">
      <c r="B59" s="280"/>
      <c r="C59" s="288" t="s">
        <v>71</v>
      </c>
      <c r="D59" s="289"/>
      <c r="F59" s="287"/>
      <c r="G59" s="288" t="s">
        <v>73</v>
      </c>
      <c r="H59" s="289"/>
      <c r="L59" s="196"/>
      <c r="M59" s="196"/>
      <c r="N59" s="196"/>
      <c r="O59" s="196"/>
      <c r="P59" s="196"/>
      <c r="Q59" s="6"/>
      <c r="R59" s="6"/>
    </row>
    <row r="60" spans="2:18" ht="12.75">
      <c r="B60" s="7" t="s">
        <v>186</v>
      </c>
      <c r="F60" s="56"/>
      <c r="G60" s="56"/>
      <c r="H60" s="56"/>
      <c r="I60" s="56"/>
      <c r="J60" s="56"/>
      <c r="O60" s="194" t="s">
        <v>148</v>
      </c>
      <c r="Q60" s="133">
        <v>0.6</v>
      </c>
      <c r="R60" s="129"/>
    </row>
    <row r="61" spans="2:18" ht="21.75" customHeight="1">
      <c r="B61" s="116"/>
      <c r="C61" s="40"/>
      <c r="D61" s="40"/>
      <c r="E61" s="10"/>
      <c r="F61" s="10"/>
      <c r="G61" s="4"/>
      <c r="H61" s="6"/>
      <c r="I61" s="6"/>
      <c r="J61" s="6"/>
      <c r="L61" s="196"/>
      <c r="M61" s="196"/>
      <c r="N61" s="196"/>
      <c r="O61" s="196"/>
      <c r="P61" s="196"/>
      <c r="Q61" s="127"/>
      <c r="R61" s="127"/>
    </row>
    <row r="62" spans="1:18" ht="12" customHeight="1">
      <c r="A62" s="36" t="s">
        <v>152</v>
      </c>
      <c r="B62" s="137"/>
      <c r="C62" s="137"/>
      <c r="D62" s="37"/>
      <c r="E62" s="37"/>
      <c r="F62" s="38"/>
      <c r="G62" s="38"/>
      <c r="H62" s="35"/>
      <c r="I62" s="35"/>
      <c r="J62" s="35"/>
      <c r="K62" s="35"/>
      <c r="L62" s="201"/>
      <c r="Q62" s="7"/>
      <c r="R62" s="7"/>
    </row>
    <row r="63" spans="1:18" ht="8.25" customHeight="1">
      <c r="A63" s="39" t="s">
        <v>194</v>
      </c>
      <c r="B63" s="138"/>
      <c r="C63" s="138"/>
      <c r="D63" s="10"/>
      <c r="E63" s="10"/>
      <c r="F63" s="4"/>
      <c r="G63" s="4"/>
      <c r="H63" s="6"/>
      <c r="Q63" s="7"/>
      <c r="R63" s="7"/>
    </row>
    <row r="64" spans="1:18" ht="12" customHeight="1">
      <c r="A64" s="39" t="s">
        <v>153</v>
      </c>
      <c r="B64" s="138"/>
      <c r="C64" s="138"/>
      <c r="D64" s="10"/>
      <c r="E64" s="10"/>
      <c r="F64" s="5"/>
      <c r="G64" s="5"/>
      <c r="H64" s="6"/>
      <c r="Q64" s="7"/>
      <c r="R64" s="7"/>
    </row>
    <row r="65" spans="1:18" ht="10.5" customHeight="1">
      <c r="A65" s="143" t="s">
        <v>195</v>
      </c>
      <c r="C65" s="138"/>
      <c r="D65" s="10"/>
      <c r="E65" s="10"/>
      <c r="F65" s="5"/>
      <c r="G65" s="5"/>
      <c r="H65" s="6"/>
      <c r="Q65" s="7"/>
      <c r="R65" s="7"/>
    </row>
    <row r="66" spans="1:18" ht="11.25" customHeight="1">
      <c r="A66" s="144" t="s">
        <v>154</v>
      </c>
      <c r="B66" s="6"/>
      <c r="C66" s="138"/>
      <c r="D66" s="10"/>
      <c r="E66" s="10"/>
      <c r="F66" s="5"/>
      <c r="G66" s="139"/>
      <c r="H66" s="6"/>
      <c r="K66" s="339"/>
      <c r="Q66" s="7"/>
      <c r="R66" s="7"/>
    </row>
    <row r="67" spans="1:18" ht="12" customHeight="1">
      <c r="A67" s="24" t="s">
        <v>26</v>
      </c>
      <c r="B67" s="6"/>
      <c r="C67" s="10"/>
      <c r="D67" s="10"/>
      <c r="E67" s="10"/>
      <c r="F67" s="4"/>
      <c r="G67" s="140"/>
      <c r="H67" s="6"/>
      <c r="K67" s="339"/>
      <c r="Q67" s="7"/>
      <c r="R67" s="7"/>
    </row>
    <row r="68" spans="11:18" ht="12.75" customHeight="1">
      <c r="K68" s="339"/>
      <c r="L68" s="196"/>
      <c r="M68" s="196"/>
      <c r="N68" s="196"/>
      <c r="O68" s="196"/>
      <c r="P68" s="196"/>
      <c r="Q68" s="127"/>
      <c r="R68" s="127"/>
    </row>
  </sheetData>
  <sheetProtection/>
  <mergeCells count="67">
    <mergeCell ref="B33:D33"/>
    <mergeCell ref="B34:D34"/>
    <mergeCell ref="K66:K68"/>
    <mergeCell ref="B49:D49"/>
    <mergeCell ref="E49:J49"/>
    <mergeCell ref="B40:K40"/>
    <mergeCell ref="B46:D46"/>
    <mergeCell ref="E43:J43"/>
    <mergeCell ref="B44:D44"/>
    <mergeCell ref="B43:D43"/>
    <mergeCell ref="B41:D41"/>
    <mergeCell ref="E44:J44"/>
    <mergeCell ref="B45:D45"/>
    <mergeCell ref="E45:J45"/>
    <mergeCell ref="E48:J48"/>
    <mergeCell ref="E46:J46"/>
    <mergeCell ref="B47:D47"/>
    <mergeCell ref="E47:J47"/>
    <mergeCell ref="B48:D48"/>
    <mergeCell ref="E41:J41"/>
    <mergeCell ref="B42:D42"/>
    <mergeCell ref="E42:J42"/>
    <mergeCell ref="B35:D35"/>
    <mergeCell ref="B36:D36"/>
    <mergeCell ref="B37:D37"/>
    <mergeCell ref="B38:D38"/>
    <mergeCell ref="B39:D39"/>
    <mergeCell ref="B30:D3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0:D20"/>
    <mergeCell ref="B18:D18"/>
    <mergeCell ref="B4:K4"/>
    <mergeCell ref="B12:D12"/>
    <mergeCell ref="B13:D13"/>
    <mergeCell ref="B5:K5"/>
    <mergeCell ref="B14:D14"/>
    <mergeCell ref="B15:D15"/>
    <mergeCell ref="B16:D16"/>
    <mergeCell ref="B17:D17"/>
    <mergeCell ref="B10:K10"/>
    <mergeCell ref="B11:K11"/>
    <mergeCell ref="B51:B53"/>
    <mergeCell ref="C51:D52"/>
    <mergeCell ref="F51:F53"/>
    <mergeCell ref="G51:H52"/>
    <mergeCell ref="C53:D53"/>
    <mergeCell ref="G53:H53"/>
    <mergeCell ref="B54:B56"/>
    <mergeCell ref="C54:D55"/>
    <mergeCell ref="F54:F56"/>
    <mergeCell ref="G54:H55"/>
    <mergeCell ref="C56:D56"/>
    <mergeCell ref="G56:H56"/>
    <mergeCell ref="B57:B59"/>
    <mergeCell ref="C57:D58"/>
    <mergeCell ref="F57:F59"/>
    <mergeCell ref="G57:H58"/>
    <mergeCell ref="C59:D59"/>
    <mergeCell ref="G59:H59"/>
  </mergeCells>
  <printOptions horizontalCentered="1"/>
  <pageMargins left="0.7874015748031497" right="0.3937007874015748" top="0" bottom="0" header="0" footer="0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9"/>
  <sheetViews>
    <sheetView view="pageBreakPreview" zoomScale="130" zoomScaleNormal="136" zoomScaleSheetLayoutView="130" zoomScalePageLayoutView="0" workbookViewId="0" topLeftCell="A13">
      <selection activeCell="E16" sqref="E16"/>
    </sheetView>
  </sheetViews>
  <sheetFormatPr defaultColWidth="9.00390625" defaultRowHeight="12.75"/>
  <cols>
    <col min="1" max="1" width="0.12890625" style="7" customWidth="1"/>
    <col min="2" max="2" width="12.75390625" style="7" customWidth="1"/>
    <col min="3" max="3" width="16.25390625" style="7" customWidth="1"/>
    <col min="4" max="4" width="18.00390625" style="7" customWidth="1"/>
    <col min="5" max="5" width="13.25390625" style="7" customWidth="1"/>
    <col min="6" max="6" width="12.25390625" style="7" customWidth="1"/>
    <col min="7" max="7" width="10.375" style="7" customWidth="1"/>
    <col min="8" max="8" width="11.75390625" style="7" customWidth="1"/>
    <col min="9" max="9" width="9.25390625" style="7" customWidth="1"/>
    <col min="10" max="10" width="10.625" style="7" customWidth="1"/>
    <col min="11" max="11" width="9.375" style="7" customWidth="1"/>
    <col min="12" max="13" width="5.25390625" style="7" customWidth="1"/>
    <col min="14" max="14" width="7.875" style="7" customWidth="1"/>
    <col min="15" max="15" width="6.00390625" style="125" customWidth="1"/>
    <col min="16" max="16" width="6.375" style="125" customWidth="1"/>
    <col min="17" max="17" width="4.875" style="125" customWidth="1"/>
    <col min="18" max="18" width="9.125" style="125" customWidth="1"/>
    <col min="19" max="16384" width="9.125" style="7" customWidth="1"/>
  </cols>
  <sheetData>
    <row r="1" ht="90.75" customHeight="1"/>
    <row r="2" spans="9:11" ht="13.5" customHeight="1">
      <c r="I2" s="83"/>
      <c r="J2" s="83"/>
      <c r="K2" s="102" t="s">
        <v>193</v>
      </c>
    </row>
    <row r="3" ht="15" customHeight="1">
      <c r="K3" s="1"/>
    </row>
    <row r="4" spans="2:11" ht="24" customHeight="1">
      <c r="B4" s="300" t="s">
        <v>191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2:11" ht="12" customHeight="1">
      <c r="B5" s="306" t="s">
        <v>124</v>
      </c>
      <c r="C5" s="307"/>
      <c r="D5" s="307"/>
      <c r="E5" s="307"/>
      <c r="F5" s="307"/>
      <c r="G5" s="307"/>
      <c r="H5" s="307"/>
      <c r="I5" s="307"/>
      <c r="J5" s="307"/>
      <c r="K5" s="307"/>
    </row>
    <row r="6" spans="2:10" ht="9.75" customHeight="1">
      <c r="B6" s="8" t="s">
        <v>189</v>
      </c>
      <c r="C6" s="8"/>
      <c r="D6" s="8"/>
      <c r="E6" s="8"/>
      <c r="F6" s="8"/>
      <c r="G6" s="8"/>
      <c r="H6" s="8"/>
      <c r="I6" s="2"/>
      <c r="J6" s="6"/>
    </row>
    <row r="7" spans="2:10" ht="9.75" customHeight="1">
      <c r="B7" s="8" t="s">
        <v>0</v>
      </c>
      <c r="C7" s="8"/>
      <c r="D7" s="8"/>
      <c r="E7" s="8"/>
      <c r="F7" s="8"/>
      <c r="G7" s="8"/>
      <c r="H7" s="8"/>
      <c r="I7" s="2"/>
      <c r="J7" s="6"/>
    </row>
    <row r="8" spans="2:10" ht="9.75" customHeight="1">
      <c r="B8" s="8" t="s">
        <v>1</v>
      </c>
      <c r="C8" s="8"/>
      <c r="D8" s="8"/>
      <c r="E8" s="8"/>
      <c r="F8" s="8"/>
      <c r="G8" s="8"/>
      <c r="H8" s="8"/>
      <c r="I8" s="2"/>
      <c r="J8" s="6"/>
    </row>
    <row r="9" spans="2:27" s="11" customFormat="1" ht="4.5" customHeight="1"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26"/>
      <c r="P9" s="126"/>
      <c r="Q9" s="126"/>
      <c r="R9" s="126"/>
      <c r="S9" s="10"/>
      <c r="T9" s="10"/>
      <c r="U9" s="10"/>
      <c r="V9" s="10"/>
      <c r="W9" s="10"/>
      <c r="X9" s="10"/>
      <c r="Y9" s="10"/>
      <c r="Z9" s="10"/>
      <c r="AA9" s="10"/>
    </row>
    <row r="10" spans="2:27" s="11" customFormat="1" ht="30.75" customHeight="1">
      <c r="B10" s="308" t="s">
        <v>192</v>
      </c>
      <c r="C10" s="308"/>
      <c r="D10" s="308"/>
      <c r="E10" s="308"/>
      <c r="F10" s="308"/>
      <c r="G10" s="308"/>
      <c r="H10" s="308"/>
      <c r="I10" s="308"/>
      <c r="J10" s="308"/>
      <c r="K10" s="308"/>
      <c r="L10" s="10"/>
      <c r="M10" s="10"/>
      <c r="N10" s="10"/>
      <c r="O10" s="126"/>
      <c r="P10" s="126"/>
      <c r="Q10" s="126"/>
      <c r="R10" s="126"/>
      <c r="S10" s="10"/>
      <c r="T10" s="10"/>
      <c r="U10" s="10"/>
      <c r="V10" s="10"/>
      <c r="W10" s="10"/>
      <c r="X10" s="10"/>
      <c r="Y10" s="10"/>
      <c r="Z10" s="10"/>
      <c r="AA10" s="10"/>
    </row>
    <row r="11" spans="2:27" s="11" customFormat="1" ht="15" customHeight="1">
      <c r="B11" s="25"/>
      <c r="C11" s="25"/>
      <c r="D11" s="25"/>
      <c r="E11" s="22"/>
      <c r="F11" s="22"/>
      <c r="G11" s="22"/>
      <c r="H11" s="22"/>
      <c r="I11" s="22"/>
      <c r="J11" s="22"/>
      <c r="K11" s="42"/>
      <c r="L11" s="10"/>
      <c r="M11" s="10"/>
      <c r="N11" s="10"/>
      <c r="O11" s="126"/>
      <c r="P11" s="126"/>
      <c r="Q11" s="126"/>
      <c r="R11" s="126"/>
      <c r="S11" s="10"/>
      <c r="T11" s="10"/>
      <c r="U11" s="10"/>
      <c r="V11" s="10"/>
      <c r="W11" s="10"/>
      <c r="X11" s="10"/>
      <c r="Y11" s="10"/>
      <c r="Z11" s="10"/>
      <c r="AA11" s="10"/>
    </row>
    <row r="12" spans="2:27" s="11" customFormat="1" ht="10.5" customHeight="1" thickBot="1">
      <c r="B12" s="13" t="s">
        <v>35</v>
      </c>
      <c r="C12" s="45"/>
      <c r="D12" s="45"/>
      <c r="E12" s="12"/>
      <c r="F12" s="12"/>
      <c r="G12" s="12"/>
      <c r="H12" s="12"/>
      <c r="I12" s="12"/>
      <c r="J12" s="12"/>
      <c r="K12" s="10"/>
      <c r="L12" s="10"/>
      <c r="M12" s="10"/>
      <c r="N12" s="10"/>
      <c r="O12" s="126"/>
      <c r="P12" s="126"/>
      <c r="Q12" s="126"/>
      <c r="R12" s="126"/>
      <c r="S12" s="10"/>
      <c r="T12" s="10"/>
      <c r="U12" s="10"/>
      <c r="V12" s="10"/>
      <c r="W12" s="10"/>
      <c r="X12" s="10"/>
      <c r="Y12" s="10"/>
      <c r="Z12" s="10"/>
      <c r="AA12" s="10"/>
    </row>
    <row r="13" spans="2:27" s="11" customFormat="1" ht="27" customHeight="1" thickBot="1">
      <c r="B13" s="302" t="s">
        <v>36</v>
      </c>
      <c r="C13" s="303"/>
      <c r="D13" s="303"/>
      <c r="E13" s="141" t="s">
        <v>37</v>
      </c>
      <c r="F13" s="93" t="s">
        <v>126</v>
      </c>
      <c r="G13" s="94" t="s">
        <v>127</v>
      </c>
      <c r="H13" s="94" t="s">
        <v>128</v>
      </c>
      <c r="I13" s="94" t="s">
        <v>129</v>
      </c>
      <c r="J13" s="94" t="s">
        <v>130</v>
      </c>
      <c r="K13" s="95" t="s">
        <v>131</v>
      </c>
      <c r="L13" s="10"/>
      <c r="M13" s="10"/>
      <c r="N13" s="10"/>
      <c r="O13" s="126"/>
      <c r="P13" s="126"/>
      <c r="Q13" s="126"/>
      <c r="R13" s="126"/>
      <c r="S13" s="10"/>
      <c r="T13" s="10"/>
      <c r="U13" s="10"/>
      <c r="V13" s="10"/>
      <c r="W13" s="10"/>
      <c r="X13" s="10"/>
      <c r="Y13" s="10"/>
      <c r="Z13" s="10"/>
      <c r="AA13" s="10"/>
    </row>
    <row r="14" spans="2:18" ht="12" customHeight="1">
      <c r="B14" s="304" t="s">
        <v>157</v>
      </c>
      <c r="C14" s="305"/>
      <c r="D14" s="305"/>
      <c r="E14" s="202">
        <f>'Платформа однор. цепь'!E13</f>
        <v>1264.55</v>
      </c>
      <c r="F14" s="46">
        <v>1</v>
      </c>
      <c r="G14" s="47">
        <v>1</v>
      </c>
      <c r="H14" s="47">
        <v>1</v>
      </c>
      <c r="I14" s="47">
        <v>1</v>
      </c>
      <c r="J14" s="47">
        <v>1</v>
      </c>
      <c r="K14" s="48">
        <v>1</v>
      </c>
      <c r="L14" s="6"/>
      <c r="M14" s="6"/>
      <c r="N14" s="6"/>
      <c r="O14" s="127"/>
      <c r="P14" s="127"/>
      <c r="Q14" s="127"/>
      <c r="R14" s="146"/>
    </row>
    <row r="15" spans="2:18" ht="11.25" customHeight="1">
      <c r="B15" s="298" t="s">
        <v>182</v>
      </c>
      <c r="C15" s="299"/>
      <c r="D15" s="299"/>
      <c r="E15" s="192">
        <v>20717.58</v>
      </c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  <c r="L15" s="6"/>
      <c r="M15" s="6"/>
      <c r="N15" s="6"/>
      <c r="O15" s="127"/>
      <c r="P15" s="127"/>
      <c r="Q15" s="127"/>
      <c r="R15" s="146"/>
    </row>
    <row r="16" spans="2:18" ht="11.25" customHeight="1">
      <c r="B16" s="298" t="s">
        <v>183</v>
      </c>
      <c r="C16" s="299"/>
      <c r="D16" s="299"/>
      <c r="E16" s="192">
        <v>20921.49</v>
      </c>
      <c r="F16" s="49">
        <v>1</v>
      </c>
      <c r="G16" s="50">
        <v>1</v>
      </c>
      <c r="H16" s="50">
        <v>1</v>
      </c>
      <c r="I16" s="50">
        <v>0</v>
      </c>
      <c r="J16" s="50">
        <v>0</v>
      </c>
      <c r="K16" s="51">
        <v>0</v>
      </c>
      <c r="L16" s="6"/>
      <c r="M16" s="6"/>
      <c r="N16" s="6"/>
      <c r="O16" s="127"/>
      <c r="P16" s="127"/>
      <c r="Q16" s="127"/>
      <c r="R16" s="146"/>
    </row>
    <row r="17" spans="2:18" ht="11.25" customHeight="1">
      <c r="B17" s="298" t="s">
        <v>184</v>
      </c>
      <c r="C17" s="299"/>
      <c r="D17" s="299"/>
      <c r="E17" s="192">
        <v>21059.87</v>
      </c>
      <c r="F17" s="49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  <c r="L17" s="6"/>
      <c r="M17" s="6"/>
      <c r="N17" s="6"/>
      <c r="O17" s="127"/>
      <c r="P17" s="127"/>
      <c r="Q17" s="127"/>
      <c r="R17" s="146"/>
    </row>
    <row r="18" spans="2:18" ht="11.25" customHeight="1">
      <c r="B18" s="298" t="s">
        <v>185</v>
      </c>
      <c r="C18" s="299"/>
      <c r="D18" s="299"/>
      <c r="E18" s="192">
        <v>21271.1</v>
      </c>
      <c r="F18" s="49">
        <v>0</v>
      </c>
      <c r="G18" s="50">
        <v>0</v>
      </c>
      <c r="H18" s="50">
        <v>0</v>
      </c>
      <c r="I18" s="50">
        <v>1</v>
      </c>
      <c r="J18" s="50">
        <v>1</v>
      </c>
      <c r="K18" s="51">
        <v>1</v>
      </c>
      <c r="L18" s="6"/>
      <c r="M18" s="6"/>
      <c r="N18" s="6"/>
      <c r="O18" s="127"/>
      <c r="P18" s="127"/>
      <c r="Q18" s="127"/>
      <c r="R18" s="146"/>
    </row>
    <row r="19" spans="2:18" ht="12" customHeight="1">
      <c r="B19" s="298" t="s">
        <v>158</v>
      </c>
      <c r="C19" s="299"/>
      <c r="D19" s="299"/>
      <c r="E19" s="159">
        <f>'Платформа однор. цепь'!E18</f>
        <v>2725.67</v>
      </c>
      <c r="F19" s="49">
        <v>0</v>
      </c>
      <c r="G19" s="50">
        <v>1</v>
      </c>
      <c r="H19" s="50">
        <v>2</v>
      </c>
      <c r="I19" s="50">
        <v>0</v>
      </c>
      <c r="J19" s="50">
        <v>0</v>
      </c>
      <c r="K19" s="51">
        <v>1</v>
      </c>
      <c r="L19" s="6"/>
      <c r="M19" s="6"/>
      <c r="N19" s="6"/>
      <c r="O19" s="127"/>
      <c r="P19" s="127"/>
      <c r="Q19" s="127"/>
      <c r="R19" s="146"/>
    </row>
    <row r="20" spans="2:18" ht="12" customHeight="1">
      <c r="B20" s="168" t="s">
        <v>159</v>
      </c>
      <c r="C20" s="169"/>
      <c r="D20" s="169"/>
      <c r="E20" s="160">
        <f>'Платформа однор. цепь'!E19</f>
        <v>2636.45</v>
      </c>
      <c r="F20" s="49">
        <v>1</v>
      </c>
      <c r="G20" s="50">
        <v>1</v>
      </c>
      <c r="H20" s="50">
        <v>1</v>
      </c>
      <c r="I20" s="50">
        <v>0</v>
      </c>
      <c r="J20" s="50">
        <v>1</v>
      </c>
      <c r="K20" s="51">
        <v>1</v>
      </c>
      <c r="L20" s="6"/>
      <c r="M20" s="6"/>
      <c r="N20" s="6"/>
      <c r="O20" s="127"/>
      <c r="P20" s="127"/>
      <c r="Q20" s="127"/>
      <c r="R20" s="146"/>
    </row>
    <row r="21" spans="2:18" ht="12" customHeight="1">
      <c r="B21" s="298" t="s">
        <v>160</v>
      </c>
      <c r="C21" s="299"/>
      <c r="D21" s="299"/>
      <c r="E21" s="160">
        <f>'Платформа однор. цепь'!E20</f>
        <v>770.31</v>
      </c>
      <c r="F21" s="49">
        <v>1</v>
      </c>
      <c r="G21" s="50">
        <v>1</v>
      </c>
      <c r="H21" s="50">
        <v>1</v>
      </c>
      <c r="I21" s="50">
        <v>1</v>
      </c>
      <c r="J21" s="50">
        <v>1</v>
      </c>
      <c r="K21" s="51">
        <v>1</v>
      </c>
      <c r="L21" s="52"/>
      <c r="M21" s="6"/>
      <c r="N21" s="6"/>
      <c r="O21" s="127"/>
      <c r="P21" s="127"/>
      <c r="Q21" s="127"/>
      <c r="R21" s="146"/>
    </row>
    <row r="22" spans="2:18" ht="12" customHeight="1">
      <c r="B22" s="298" t="s">
        <v>164</v>
      </c>
      <c r="C22" s="299"/>
      <c r="D22" s="299"/>
      <c r="E22" s="159">
        <f>'Платформа однор. цепь'!E21</f>
        <v>412.45</v>
      </c>
      <c r="F22" s="49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  <c r="L22" s="6"/>
      <c r="M22" s="6"/>
      <c r="N22" s="6"/>
      <c r="O22" s="127"/>
      <c r="P22" s="146"/>
      <c r="Q22" s="146"/>
      <c r="R22" s="146"/>
    </row>
    <row r="23" spans="2:18" ht="12" customHeight="1">
      <c r="B23" s="298" t="s">
        <v>163</v>
      </c>
      <c r="C23" s="299"/>
      <c r="D23" s="299"/>
      <c r="E23" s="161">
        <f>'Платформа однор. цепь'!E22</f>
        <v>351.12</v>
      </c>
      <c r="F23" s="49">
        <v>1</v>
      </c>
      <c r="G23" s="50">
        <v>2</v>
      </c>
      <c r="H23" s="50">
        <v>3</v>
      </c>
      <c r="I23" s="50">
        <v>0</v>
      </c>
      <c r="J23" s="50">
        <v>0</v>
      </c>
      <c r="K23" s="51">
        <v>0</v>
      </c>
      <c r="L23" s="6"/>
      <c r="M23" s="6"/>
      <c r="N23" s="6"/>
      <c r="O23" s="127"/>
      <c r="P23" s="146"/>
      <c r="Q23" s="146"/>
      <c r="R23" s="146"/>
    </row>
    <row r="24" spans="2:18" ht="12" customHeight="1">
      <c r="B24" s="298" t="s">
        <v>162</v>
      </c>
      <c r="C24" s="299"/>
      <c r="D24" s="299"/>
      <c r="E24" s="161">
        <f>'Платформа однор. цепь'!E23</f>
        <v>316.91</v>
      </c>
      <c r="F24" s="49">
        <v>0</v>
      </c>
      <c r="G24" s="50">
        <v>0</v>
      </c>
      <c r="H24" s="50">
        <v>0</v>
      </c>
      <c r="I24" s="50">
        <v>0</v>
      </c>
      <c r="J24" s="50">
        <v>0</v>
      </c>
      <c r="K24" s="51">
        <v>0</v>
      </c>
      <c r="L24" s="6"/>
      <c r="M24" s="6"/>
      <c r="N24" s="6"/>
      <c r="O24" s="127"/>
      <c r="P24" s="146"/>
      <c r="Q24" s="146"/>
      <c r="R24" s="146"/>
    </row>
    <row r="25" spans="2:18" ht="12" customHeight="1">
      <c r="B25" s="298" t="s">
        <v>161</v>
      </c>
      <c r="C25" s="299"/>
      <c r="D25" s="299"/>
      <c r="E25" s="161">
        <f>'Платформа однор. цепь'!E24</f>
        <v>307.92</v>
      </c>
      <c r="F25" s="49">
        <v>0</v>
      </c>
      <c r="G25" s="50">
        <v>0</v>
      </c>
      <c r="H25" s="50">
        <v>0</v>
      </c>
      <c r="I25" s="50">
        <v>0</v>
      </c>
      <c r="J25" s="50">
        <v>1</v>
      </c>
      <c r="K25" s="51">
        <v>2</v>
      </c>
      <c r="L25" s="6"/>
      <c r="M25" s="145"/>
      <c r="N25" s="6"/>
      <c r="O25" s="127"/>
      <c r="P25" s="146"/>
      <c r="Q25" s="146"/>
      <c r="R25" s="146"/>
    </row>
    <row r="26" spans="2:18" ht="12" customHeight="1">
      <c r="B26" s="298" t="s">
        <v>165</v>
      </c>
      <c r="C26" s="311"/>
      <c r="D26" s="311"/>
      <c r="E26" s="159">
        <f>'Платформа однор. цепь'!E25</f>
        <v>1113.2044</v>
      </c>
      <c r="F26" s="49">
        <v>0</v>
      </c>
      <c r="G26" s="50">
        <v>0</v>
      </c>
      <c r="H26" s="50">
        <v>0</v>
      </c>
      <c r="I26" s="50">
        <v>0</v>
      </c>
      <c r="J26" s="50">
        <v>0</v>
      </c>
      <c r="K26" s="51">
        <v>0</v>
      </c>
      <c r="L26" s="6"/>
      <c r="M26" s="145"/>
      <c r="N26" s="6"/>
      <c r="O26" s="127"/>
      <c r="P26" s="146"/>
      <c r="Q26" s="146"/>
      <c r="R26" s="146"/>
    </row>
    <row r="27" spans="2:18" ht="12.75" customHeight="1">
      <c r="B27" s="298" t="s">
        <v>168</v>
      </c>
      <c r="C27" s="311"/>
      <c r="D27" s="311"/>
      <c r="E27" s="161">
        <f>'Платформа однор. цепь'!E26</f>
        <v>913.11</v>
      </c>
      <c r="F27" s="49">
        <v>1</v>
      </c>
      <c r="G27" s="50">
        <v>2</v>
      </c>
      <c r="H27" s="50">
        <v>3</v>
      </c>
      <c r="I27" s="50">
        <v>0</v>
      </c>
      <c r="J27" s="50">
        <v>0</v>
      </c>
      <c r="K27" s="51">
        <v>0</v>
      </c>
      <c r="L27" s="6"/>
      <c r="M27" s="145"/>
      <c r="N27" s="6"/>
      <c r="O27" s="127"/>
      <c r="P27" s="146"/>
      <c r="Q27" s="146"/>
      <c r="R27" s="146"/>
    </row>
    <row r="28" spans="2:18" ht="11.25" customHeight="1">
      <c r="B28" s="298" t="s">
        <v>167</v>
      </c>
      <c r="C28" s="311"/>
      <c r="D28" s="311"/>
      <c r="E28" s="161">
        <f>'Платформа однор. цепь'!E27</f>
        <v>779.57</v>
      </c>
      <c r="F28" s="49">
        <v>0</v>
      </c>
      <c r="G28" s="50">
        <v>0</v>
      </c>
      <c r="H28" s="50">
        <v>0</v>
      </c>
      <c r="I28" s="50">
        <v>0</v>
      </c>
      <c r="J28" s="50">
        <v>0</v>
      </c>
      <c r="K28" s="51">
        <v>0</v>
      </c>
      <c r="L28" s="6"/>
      <c r="M28" s="145"/>
      <c r="N28" s="6"/>
      <c r="O28" s="127"/>
      <c r="P28" s="146"/>
      <c r="Q28" s="146"/>
      <c r="R28" s="146"/>
    </row>
    <row r="29" spans="2:18" ht="12" customHeight="1">
      <c r="B29" s="298" t="s">
        <v>166</v>
      </c>
      <c r="C29" s="311"/>
      <c r="D29" s="311"/>
      <c r="E29" s="161">
        <f>'Платформа однор. цепь'!E28</f>
        <v>671.94</v>
      </c>
      <c r="F29" s="49">
        <v>0</v>
      </c>
      <c r="G29" s="50">
        <v>0</v>
      </c>
      <c r="H29" s="50">
        <v>0</v>
      </c>
      <c r="I29" s="50">
        <v>0</v>
      </c>
      <c r="J29" s="50">
        <v>1</v>
      </c>
      <c r="K29" s="51">
        <v>2</v>
      </c>
      <c r="L29" s="6"/>
      <c r="M29" s="145"/>
      <c r="N29" s="6"/>
      <c r="O29" s="127"/>
      <c r="P29" s="146"/>
      <c r="Q29" s="146"/>
      <c r="R29" s="146"/>
    </row>
    <row r="30" spans="2:18" ht="11.25" customHeight="1">
      <c r="B30" s="312" t="s">
        <v>122</v>
      </c>
      <c r="C30" s="299"/>
      <c r="D30" s="299"/>
      <c r="E30" s="159">
        <f>'Платформа однор. цепь'!E29</f>
        <v>23.03</v>
      </c>
      <c r="F30" s="49">
        <v>12</v>
      </c>
      <c r="G30" s="50">
        <v>16</v>
      </c>
      <c r="H30" s="50">
        <v>20</v>
      </c>
      <c r="I30" s="50">
        <v>8</v>
      </c>
      <c r="J30" s="50">
        <v>12</v>
      </c>
      <c r="K30" s="51">
        <v>16</v>
      </c>
      <c r="L30" s="6"/>
      <c r="M30" s="145"/>
      <c r="N30" s="6"/>
      <c r="O30" s="127"/>
      <c r="P30" s="146"/>
      <c r="Q30" s="146"/>
      <c r="R30" s="146"/>
    </row>
    <row r="31" spans="2:18" ht="11.25" customHeight="1" thickBot="1">
      <c r="B31" s="309" t="s">
        <v>123</v>
      </c>
      <c r="C31" s="310"/>
      <c r="D31" s="310"/>
      <c r="E31" s="193">
        <f>'Платформа однор. цепь'!E30</f>
        <v>12.8968</v>
      </c>
      <c r="F31" s="80">
        <v>3</v>
      </c>
      <c r="G31" s="78">
        <v>4</v>
      </c>
      <c r="H31" s="78">
        <v>5</v>
      </c>
      <c r="I31" s="78">
        <v>2</v>
      </c>
      <c r="J31" s="78">
        <v>3</v>
      </c>
      <c r="K31" s="79">
        <v>4</v>
      </c>
      <c r="L31" s="6"/>
      <c r="M31" s="145"/>
      <c r="N31" s="6"/>
      <c r="O31" s="127"/>
      <c r="P31" s="146"/>
      <c r="Q31" s="146"/>
      <c r="R31" s="146"/>
    </row>
    <row r="32" spans="2:18" ht="21.75" customHeight="1" thickBot="1">
      <c r="B32" s="165"/>
      <c r="C32" s="166"/>
      <c r="D32" s="166"/>
      <c r="E32" s="170"/>
      <c r="F32" s="175">
        <f>E14+E16*F16+E20+E21+E23*F23+E27*F27+E30*F30+E31*F31+E34+E35+E36+E37*F37+E38*F38+E39+E40*F40</f>
        <v>27441.870400000003</v>
      </c>
      <c r="G32" s="175">
        <f>E14+E16*G16+E19*G19+E20+E21+E23*G23+E27*G27+E30*G30+E31*G31+E34+E35+E36+E37*G37+E38*G38+E39*G39+E40*G40</f>
        <v>31689.107200000002</v>
      </c>
      <c r="H32" s="175">
        <f>E14+E16+E19*H19+E20+E21+E23*H23+E27*H27+E30*H30+E31*H31+E34+E35+E36+E37*H37+E38*H38+E39*H39+E40*H40</f>
        <v>35859.344</v>
      </c>
      <c r="I32" s="175">
        <f>E14+E18+E20+E21+E25+E29+I30*E30+I31*E31+E34+E35+E36+E37+E38+E39+E40*I40</f>
        <v>27326.773599999997</v>
      </c>
      <c r="J32" s="175">
        <f>E14+E18+E19+E20+E21+J25*E25+J29*E29+J30*E30+J31*+E34+E35+E36+J37*E37+E38*J38+E39*J39+J40*E40</f>
        <v>30219.05</v>
      </c>
      <c r="K32" s="175">
        <f>E14+E18+E19*K19+E20+E21+K25*E25+K29*E29+K30*E30+K31*E31+E34+E35+E36+K37*E37+K38*E38+K39*E39+K40*E40</f>
        <v>31469.9772</v>
      </c>
      <c r="L32" s="6"/>
      <c r="M32" s="145"/>
      <c r="N32" s="6"/>
      <c r="O32" s="127"/>
      <c r="P32" s="146"/>
      <c r="Q32" s="146"/>
      <c r="R32" s="146"/>
    </row>
    <row r="33" spans="2:18" ht="12" customHeight="1" thickBot="1">
      <c r="B33" s="151" t="s">
        <v>74</v>
      </c>
      <c r="C33" s="142"/>
      <c r="D33" s="142"/>
      <c r="E33" s="142"/>
      <c r="F33" s="171"/>
      <c r="G33" s="171"/>
      <c r="H33" s="171"/>
      <c r="I33" s="171"/>
      <c r="J33" s="171"/>
      <c r="K33" s="172"/>
      <c r="L33" s="6"/>
      <c r="M33" s="145"/>
      <c r="N33" s="6"/>
      <c r="O33" s="127"/>
      <c r="P33" s="146"/>
      <c r="Q33" s="146"/>
      <c r="R33" s="146"/>
    </row>
    <row r="34" spans="2:18" ht="12" customHeight="1">
      <c r="B34" s="304" t="s">
        <v>62</v>
      </c>
      <c r="C34" s="338"/>
      <c r="D34" s="338"/>
      <c r="E34" s="150">
        <f>'Платформа однор. цепь'!E33</f>
        <v>12.48</v>
      </c>
      <c r="F34" s="46">
        <v>1</v>
      </c>
      <c r="G34" s="47">
        <v>1</v>
      </c>
      <c r="H34" s="47">
        <v>1</v>
      </c>
      <c r="I34" s="47">
        <v>1</v>
      </c>
      <c r="J34" s="47">
        <v>1</v>
      </c>
      <c r="K34" s="48">
        <v>1</v>
      </c>
      <c r="L34" s="6"/>
      <c r="M34" s="6"/>
      <c r="N34" s="6"/>
      <c r="O34" s="134"/>
      <c r="P34" s="146"/>
      <c r="Q34" s="146"/>
      <c r="R34" s="146"/>
    </row>
    <row r="35" spans="2:18" ht="12.75" customHeight="1">
      <c r="B35" s="298" t="s">
        <v>63</v>
      </c>
      <c r="C35" s="299"/>
      <c r="D35" s="299"/>
      <c r="E35" s="149">
        <f>'Платформа однор. цепь'!E34</f>
        <v>18.71</v>
      </c>
      <c r="F35" s="49">
        <v>1</v>
      </c>
      <c r="G35" s="50">
        <v>1</v>
      </c>
      <c r="H35" s="50">
        <v>1</v>
      </c>
      <c r="I35" s="50">
        <v>1</v>
      </c>
      <c r="J35" s="50">
        <v>1</v>
      </c>
      <c r="K35" s="51">
        <v>1</v>
      </c>
      <c r="L35" s="6"/>
      <c r="M35" s="6"/>
      <c r="N35" s="6"/>
      <c r="O35" s="134"/>
      <c r="P35" s="146"/>
      <c r="Q35" s="146"/>
      <c r="R35" s="146"/>
    </row>
    <row r="36" spans="2:18" ht="11.25" customHeight="1">
      <c r="B36" s="298" t="s">
        <v>64</v>
      </c>
      <c r="C36" s="299"/>
      <c r="D36" s="299"/>
      <c r="E36" s="149">
        <f>'Платформа однор. цепь'!E35</f>
        <v>2.72</v>
      </c>
      <c r="F36" s="49">
        <v>1</v>
      </c>
      <c r="G36" s="50">
        <v>1</v>
      </c>
      <c r="H36" s="50">
        <v>1</v>
      </c>
      <c r="I36" s="50">
        <v>1</v>
      </c>
      <c r="J36" s="50">
        <v>1</v>
      </c>
      <c r="K36" s="51">
        <v>1</v>
      </c>
      <c r="L36" s="6"/>
      <c r="M36" s="6"/>
      <c r="N36" s="6"/>
      <c r="O36" s="134"/>
      <c r="P36" s="146"/>
      <c r="Q36" s="146"/>
      <c r="R36" s="146"/>
    </row>
    <row r="37" spans="2:18" ht="11.25" customHeight="1">
      <c r="B37" s="313" t="s">
        <v>65</v>
      </c>
      <c r="C37" s="314"/>
      <c r="D37" s="315"/>
      <c r="E37" s="149">
        <f>'Платформа однор. цепь'!E36</f>
        <v>6.759999999999999</v>
      </c>
      <c r="F37" s="49">
        <v>2</v>
      </c>
      <c r="G37" s="50">
        <v>3</v>
      </c>
      <c r="H37" s="50">
        <v>4</v>
      </c>
      <c r="I37" s="50">
        <v>1</v>
      </c>
      <c r="J37" s="50">
        <v>2</v>
      </c>
      <c r="K37" s="51">
        <v>3</v>
      </c>
      <c r="L37" s="6"/>
      <c r="M37" s="6"/>
      <c r="N37" s="6"/>
      <c r="O37" s="135"/>
      <c r="P37" s="146"/>
      <c r="Q37" s="146"/>
      <c r="R37" s="146"/>
    </row>
    <row r="38" spans="2:18" ht="11.25" customHeight="1">
      <c r="B38" s="316" t="s">
        <v>66</v>
      </c>
      <c r="C38" s="310"/>
      <c r="D38" s="310"/>
      <c r="E38" s="148">
        <f>'Платформа однор. цепь'!E37</f>
        <v>60.32000000000001</v>
      </c>
      <c r="F38" s="53">
        <v>2</v>
      </c>
      <c r="G38" s="54">
        <v>3</v>
      </c>
      <c r="H38" s="54">
        <v>4</v>
      </c>
      <c r="I38" s="54">
        <v>1</v>
      </c>
      <c r="J38" s="54">
        <v>2</v>
      </c>
      <c r="K38" s="55">
        <v>3</v>
      </c>
      <c r="L38" s="6"/>
      <c r="M38" s="6"/>
      <c r="N38" s="6"/>
      <c r="O38" s="135"/>
      <c r="P38" s="146"/>
      <c r="Q38" s="147"/>
      <c r="R38" s="146"/>
    </row>
    <row r="39" spans="2:18" ht="11.25" customHeight="1">
      <c r="B39" s="298" t="s">
        <v>67</v>
      </c>
      <c r="C39" s="317"/>
      <c r="D39" s="317"/>
      <c r="E39" s="149">
        <f>'Платформа однор. цепь'!E38</f>
        <v>77</v>
      </c>
      <c r="F39" s="49">
        <v>1</v>
      </c>
      <c r="G39" s="50">
        <v>2</v>
      </c>
      <c r="H39" s="50">
        <v>2</v>
      </c>
      <c r="I39" s="50">
        <v>1</v>
      </c>
      <c r="J39" s="50">
        <v>1</v>
      </c>
      <c r="K39" s="51">
        <v>2</v>
      </c>
      <c r="L39" s="6"/>
      <c r="M39" s="6"/>
      <c r="N39" s="6"/>
      <c r="O39" s="135"/>
      <c r="P39" s="146"/>
      <c r="Q39" s="147"/>
      <c r="R39" s="146"/>
    </row>
    <row r="40" spans="2:18" ht="11.25" customHeight="1" thickBot="1">
      <c r="B40" s="298" t="s">
        <v>68</v>
      </c>
      <c r="C40" s="317"/>
      <c r="D40" s="317"/>
      <c r="E40" s="149">
        <f>'Платформа однор. цепь'!E39</f>
        <v>2.06</v>
      </c>
      <c r="F40" s="49">
        <v>12</v>
      </c>
      <c r="G40" s="50">
        <v>16</v>
      </c>
      <c r="H40" s="50">
        <v>20</v>
      </c>
      <c r="I40" s="50">
        <v>8</v>
      </c>
      <c r="J40" s="50">
        <v>12</v>
      </c>
      <c r="K40" s="51">
        <v>16</v>
      </c>
      <c r="L40" s="6"/>
      <c r="M40" s="6"/>
      <c r="N40" s="6"/>
      <c r="O40" s="135"/>
      <c r="P40" s="134"/>
      <c r="Q40" s="135"/>
      <c r="R40" s="146"/>
    </row>
    <row r="41" spans="2:18" ht="21.75" customHeight="1" thickBot="1">
      <c r="B41" s="346"/>
      <c r="C41" s="346"/>
      <c r="D41" s="346"/>
      <c r="E41" s="346"/>
      <c r="F41" s="346" t="e">
        <f>E14+#REF!+#REF!+#REF!+#REF!+E19*F19+E20*F20+E21*F21+#REF!*#REF!+#REF!*#REF!+#REF!*#REF!+#REF!*#REF!+#REF!*#REF!+#REF!*#REF!+#REF!*#REF!+#REF!*#REF!+E22*F22+E23*F23+E24*F24+E25*F25+E26*F26+E27*F27+E28*F28+E29*F29+#REF!*#REF!+E30*F30+E31*F31+E34+E35+E36+E37*F37+E38*F38+E39*F39+E40*F40+#REF!*#REF!</f>
        <v>#REF!</v>
      </c>
      <c r="G41" s="346" t="e">
        <f>E14+#REF!+#REF!+#REF!+#REF!+E19*G19+E20+E21+#REF!*#REF!+#REF!*#REF!+#REF!*#REF!+#REF!*#REF!+#REF!*#REF!+#REF!*#REF!+#REF!*#REF!+#REF!*#REF!+E22*G22+G23*E23+E24*G24+G25*E25+E26*G26+G27*E27+E28*G28+G29*E29+#REF!*#REF!+G30*E30+E31*G31+E34+E35+E37*G37+G38*E38+E39*G39+G40*E40+#REF!*#REF!</f>
        <v>#REF!</v>
      </c>
      <c r="H41" s="346" t="e">
        <f>E14+#REF!+#REF!+#REF!+#REF!+E19*H19+E20+E21+#REF!*#REF!+#REF!*#REF!+#REF!*#REF!+#REF!*#REF!+#REF!*#REF!+#REF!*#REF!+#REF!*#REF!+#REF!*#REF!+E22*H22+H23*E23+E24*H24+H25*E25+E26*H26+H27*E27+E28*H28+H29*E29+#REF!+E30*H30+H31*E31+E34+E35+E36+E37*H37+H38*E38+E39*H39+H40*E40+#REF!*#REF!</f>
        <v>#REF!</v>
      </c>
      <c r="I41" s="346" t="e">
        <f>E14+#REF!+#REF!+#REF!+#REF!+E19*I19+E20*I20+I21*E21+#REF!*#REF!+#REF!*#REF!+#REF!*#REF!+#REF!*#REF!+#REF!*#REF!+#REF!*#REF!+#REF!*#REF!+#REF!*#REF!+E22*I22+E23*I23+I24*E24+E25*I25+I26*E26+E27*I27+I28*E28+E29*I29+#REF!*#REF!+E30*I30+I31*E31+E34+E35+E36+E37*I37+I38*E38+E39*I39+I40*E40+#REF!*#REF!</f>
        <v>#REF!</v>
      </c>
      <c r="J41" s="346" t="e">
        <f>E14+#REF!+#REF!+#REF!+#REF!+E19*J19+E20+E21+#REF!*#REF!+#REF!*#REF!+#REF!*#REF!+#REF!*#REF!+#REF!*#REF!+#REF!*#REF!+#REF!*#REF!+#REF!*#REF!+E22*J22+J23*E23+E24*J24+J25*E25+E26*J26+J27*E27+E28*J28+J29*E29+#REF!*#REF!+J30*E30+E31*J31+E34+E35+E36+E37*J37+J38*E38+E39*J39+J40*E40+#REF!*#REF!</f>
        <v>#REF!</v>
      </c>
      <c r="K41" s="346" t="e">
        <f>E14+#REF!+#REF!+#REF!+#REF!+E19*K19+E20+E21+#REF!*#REF!+#REF!*#REF!+#REF!*#REF!+#REF!*#REF!+#REF!*#REF!+#REF!*#REF!+#REF!*#REF!+#REF!*#REF!+E22*K22+K23*E23+E24*K24+K25*E25+E26*K26+K27*E27+E28*K28+K29*E29+#REF!*#REF!+K30*E30+E31*K31+E34+E35+E36+E37*K37+K38*E38+E39*K39+K40*E40+#REF!*#REF!</f>
        <v>#REF!</v>
      </c>
      <c r="L41" s="6"/>
      <c r="M41" s="6"/>
      <c r="N41" s="6"/>
      <c r="O41" s="135"/>
      <c r="P41" s="134"/>
      <c r="Q41" s="134"/>
      <c r="R41" s="146"/>
    </row>
    <row r="42" spans="2:18" ht="23.25" customHeight="1" thickBot="1">
      <c r="B42" s="357" t="s">
        <v>75</v>
      </c>
      <c r="C42" s="358"/>
      <c r="D42" s="359"/>
      <c r="E42" s="327"/>
      <c r="F42" s="328"/>
      <c r="G42" s="328"/>
      <c r="H42" s="329"/>
      <c r="I42" s="329"/>
      <c r="J42" s="330"/>
      <c r="K42" s="81"/>
      <c r="L42" s="6"/>
      <c r="M42" s="6"/>
      <c r="N42" s="131"/>
      <c r="O42" s="136"/>
      <c r="P42" s="136"/>
      <c r="Q42" s="136"/>
      <c r="R42" s="128"/>
    </row>
    <row r="43" spans="2:18" ht="11.25" customHeight="1" thickBot="1">
      <c r="B43" s="331" t="s">
        <v>59</v>
      </c>
      <c r="C43" s="332"/>
      <c r="D43" s="333"/>
      <c r="E43" s="334" t="s">
        <v>60</v>
      </c>
      <c r="F43" s="335"/>
      <c r="G43" s="335"/>
      <c r="H43" s="336"/>
      <c r="I43" s="336"/>
      <c r="J43" s="337"/>
      <c r="K43" s="112"/>
      <c r="L43" s="173"/>
      <c r="M43" s="173"/>
      <c r="N43" s="173"/>
      <c r="O43" s="173"/>
      <c r="P43" s="173"/>
      <c r="Q43" s="134"/>
      <c r="R43" s="128"/>
    </row>
    <row r="44" spans="2:18" ht="11.25" customHeight="1">
      <c r="B44" s="354" t="s">
        <v>115</v>
      </c>
      <c r="C44" s="355"/>
      <c r="D44" s="356"/>
      <c r="E44" s="350" t="s">
        <v>170</v>
      </c>
      <c r="F44" s="351"/>
      <c r="G44" s="351"/>
      <c r="H44" s="351"/>
      <c r="I44" s="352"/>
      <c r="J44" s="353"/>
      <c r="K44" s="112"/>
      <c r="L44" s="173"/>
      <c r="M44" s="173"/>
      <c r="N44" s="173"/>
      <c r="O44" s="174"/>
      <c r="P44" s="173"/>
      <c r="Q44" s="135"/>
      <c r="R44" s="128"/>
    </row>
    <row r="45" spans="2:18" ht="23.25" customHeight="1">
      <c r="B45" s="347" t="s">
        <v>116</v>
      </c>
      <c r="C45" s="348"/>
      <c r="D45" s="349"/>
      <c r="E45" s="360" t="s">
        <v>174</v>
      </c>
      <c r="F45" s="361"/>
      <c r="G45" s="361"/>
      <c r="H45" s="361"/>
      <c r="I45" s="362"/>
      <c r="J45" s="363"/>
      <c r="K45" s="112"/>
      <c r="L45" s="173"/>
      <c r="M45" s="173"/>
      <c r="N45" s="173"/>
      <c r="O45" s="174"/>
      <c r="P45" s="173"/>
      <c r="Q45" s="134"/>
      <c r="R45" s="128"/>
    </row>
    <row r="46" spans="2:18" ht="12.75" customHeight="1">
      <c r="B46" s="347" t="s">
        <v>172</v>
      </c>
      <c r="C46" s="348"/>
      <c r="D46" s="349"/>
      <c r="E46" s="360" t="s">
        <v>171</v>
      </c>
      <c r="F46" s="361"/>
      <c r="G46" s="361"/>
      <c r="H46" s="361"/>
      <c r="I46" s="362"/>
      <c r="J46" s="363"/>
      <c r="K46" s="112"/>
      <c r="L46" s="173"/>
      <c r="M46" s="173"/>
      <c r="N46" s="173"/>
      <c r="O46" s="174"/>
      <c r="P46" s="173"/>
      <c r="Q46" s="134"/>
      <c r="R46" s="128"/>
    </row>
    <row r="47" spans="2:18" ht="24" customHeight="1">
      <c r="B47" s="347" t="s">
        <v>117</v>
      </c>
      <c r="C47" s="348"/>
      <c r="D47" s="349"/>
      <c r="E47" s="360" t="s">
        <v>147</v>
      </c>
      <c r="F47" s="361"/>
      <c r="G47" s="361"/>
      <c r="H47" s="362"/>
      <c r="I47" s="362"/>
      <c r="J47" s="363"/>
      <c r="K47" s="112"/>
      <c r="L47" s="174"/>
      <c r="M47" s="173"/>
      <c r="N47" s="173"/>
      <c r="O47" s="174"/>
      <c r="P47" s="173"/>
      <c r="Q47" s="131"/>
      <c r="R47" s="128"/>
    </row>
    <row r="48" spans="2:18" ht="23.25" customHeight="1">
      <c r="B48" s="318" t="s">
        <v>118</v>
      </c>
      <c r="C48" s="319"/>
      <c r="D48" s="320"/>
      <c r="E48" s="321" t="s">
        <v>149</v>
      </c>
      <c r="F48" s="322"/>
      <c r="G48" s="322"/>
      <c r="H48" s="322"/>
      <c r="I48" s="317"/>
      <c r="J48" s="323"/>
      <c r="K48" s="112"/>
      <c r="L48" s="174"/>
      <c r="M48" s="173"/>
      <c r="N48" s="173"/>
      <c r="O48" s="174"/>
      <c r="P48" s="173"/>
      <c r="Q48" s="132"/>
      <c r="R48" s="128"/>
    </row>
    <row r="49" spans="2:18" ht="14.25" customHeight="1">
      <c r="B49" s="324" t="s">
        <v>119</v>
      </c>
      <c r="C49" s="325"/>
      <c r="D49" s="326"/>
      <c r="E49" s="321" t="s">
        <v>173</v>
      </c>
      <c r="F49" s="317"/>
      <c r="G49" s="317"/>
      <c r="H49" s="317"/>
      <c r="I49" s="317"/>
      <c r="J49" s="323"/>
      <c r="K49" s="112"/>
      <c r="L49" s="174"/>
      <c r="M49" s="173"/>
      <c r="N49" s="173"/>
      <c r="O49" s="174"/>
      <c r="P49" s="173"/>
      <c r="Q49" s="132"/>
      <c r="R49" s="128"/>
    </row>
    <row r="50" spans="2:18" ht="12" customHeight="1" thickBot="1">
      <c r="B50" s="340" t="s">
        <v>120</v>
      </c>
      <c r="C50" s="341"/>
      <c r="D50" s="342"/>
      <c r="E50" s="343" t="s">
        <v>61</v>
      </c>
      <c r="F50" s="344"/>
      <c r="G50" s="344"/>
      <c r="H50" s="344"/>
      <c r="I50" s="344"/>
      <c r="J50" s="345"/>
      <c r="K50" s="112"/>
      <c r="L50" s="174"/>
      <c r="M50" s="173"/>
      <c r="N50" s="173"/>
      <c r="O50" s="174"/>
      <c r="P50" s="173"/>
      <c r="Q50" s="132"/>
      <c r="R50" s="128"/>
    </row>
    <row r="51" spans="12:18" ht="6.75" customHeight="1" thickBot="1">
      <c r="L51" s="173"/>
      <c r="M51" s="173"/>
      <c r="N51" s="173"/>
      <c r="O51" s="174"/>
      <c r="P51" s="173"/>
      <c r="Q51" s="131"/>
      <c r="R51" s="128"/>
    </row>
    <row r="52" spans="2:18" ht="15" customHeight="1">
      <c r="B52" s="294" t="s">
        <v>126</v>
      </c>
      <c r="C52" s="295" t="s">
        <v>31</v>
      </c>
      <c r="D52" s="296"/>
      <c r="F52" s="297" t="s">
        <v>129</v>
      </c>
      <c r="G52" s="295" t="s">
        <v>34</v>
      </c>
      <c r="H52" s="296"/>
      <c r="K52" s="56"/>
      <c r="L52" s="6"/>
      <c r="M52" s="6"/>
      <c r="N52" s="134"/>
      <c r="O52" s="134"/>
      <c r="P52" s="134"/>
      <c r="Q52" s="134"/>
      <c r="R52" s="134"/>
    </row>
    <row r="53" spans="2:18" ht="11.25" customHeight="1">
      <c r="B53" s="279"/>
      <c r="C53" s="283"/>
      <c r="D53" s="284"/>
      <c r="F53" s="286"/>
      <c r="G53" s="283"/>
      <c r="H53" s="284"/>
      <c r="L53" s="6"/>
      <c r="M53" s="6"/>
      <c r="N53" s="134"/>
      <c r="O53" s="135"/>
      <c r="P53" s="134"/>
      <c r="Q53" s="135"/>
      <c r="R53" s="134"/>
    </row>
    <row r="54" spans="2:18" ht="11.25" customHeight="1">
      <c r="B54" s="290"/>
      <c r="C54" s="292" t="s">
        <v>69</v>
      </c>
      <c r="D54" s="293"/>
      <c r="F54" s="291"/>
      <c r="G54" s="292" t="s">
        <v>72</v>
      </c>
      <c r="H54" s="293"/>
      <c r="L54" s="6"/>
      <c r="M54" s="6"/>
      <c r="N54" s="134"/>
      <c r="O54" s="135"/>
      <c r="P54" s="134"/>
      <c r="Q54" s="134"/>
      <c r="R54" s="134"/>
    </row>
    <row r="55" spans="2:18" ht="12" customHeight="1">
      <c r="B55" s="278" t="s">
        <v>127</v>
      </c>
      <c r="C55" s="281" t="s">
        <v>32</v>
      </c>
      <c r="D55" s="282"/>
      <c r="F55" s="285" t="s">
        <v>130</v>
      </c>
      <c r="G55" s="281" t="s">
        <v>31</v>
      </c>
      <c r="H55" s="282"/>
      <c r="L55" s="6"/>
      <c r="M55" s="6"/>
      <c r="N55" s="134"/>
      <c r="O55" s="135"/>
      <c r="P55" s="134"/>
      <c r="Q55" s="134"/>
      <c r="R55" s="134"/>
    </row>
    <row r="56" spans="2:18" ht="11.25" customHeight="1">
      <c r="B56" s="279"/>
      <c r="C56" s="283"/>
      <c r="D56" s="284"/>
      <c r="F56" s="286"/>
      <c r="G56" s="283"/>
      <c r="H56" s="284"/>
      <c r="L56" s="6"/>
      <c r="M56" s="6"/>
      <c r="N56" s="6"/>
      <c r="O56" s="7"/>
      <c r="P56" s="6"/>
      <c r="Q56" s="6"/>
      <c r="R56" s="6"/>
    </row>
    <row r="57" spans="2:18" ht="11.25" customHeight="1">
      <c r="B57" s="290"/>
      <c r="C57" s="292" t="s">
        <v>70</v>
      </c>
      <c r="D57" s="293"/>
      <c r="F57" s="291"/>
      <c r="G57" s="292" t="s">
        <v>13</v>
      </c>
      <c r="H57" s="293"/>
      <c r="L57" s="6"/>
      <c r="M57" s="6"/>
      <c r="N57" s="6"/>
      <c r="O57" s="6"/>
      <c r="P57" s="6"/>
      <c r="Q57" s="6"/>
      <c r="R57" s="6"/>
    </row>
    <row r="58" spans="2:18" ht="11.25" customHeight="1">
      <c r="B58" s="278" t="s">
        <v>128</v>
      </c>
      <c r="C58" s="281" t="s">
        <v>33</v>
      </c>
      <c r="D58" s="282"/>
      <c r="F58" s="285" t="s">
        <v>131</v>
      </c>
      <c r="G58" s="281" t="s">
        <v>32</v>
      </c>
      <c r="H58" s="282"/>
      <c r="L58" s="6"/>
      <c r="M58" s="6"/>
      <c r="N58" s="6"/>
      <c r="O58" s="6"/>
      <c r="P58" s="6"/>
      <c r="Q58" s="6"/>
      <c r="R58" s="6"/>
    </row>
    <row r="59" spans="2:18" ht="11.25" customHeight="1">
      <c r="B59" s="279"/>
      <c r="C59" s="283"/>
      <c r="D59" s="284"/>
      <c r="F59" s="286"/>
      <c r="G59" s="283"/>
      <c r="H59" s="284"/>
      <c r="L59" s="6"/>
      <c r="M59" s="6"/>
      <c r="N59" s="6"/>
      <c r="O59" s="6"/>
      <c r="P59" s="6"/>
      <c r="Q59" s="6"/>
      <c r="R59" s="6"/>
    </row>
    <row r="60" spans="2:18" ht="11.25" customHeight="1" thickBot="1">
      <c r="B60" s="280"/>
      <c r="C60" s="288" t="s">
        <v>71</v>
      </c>
      <c r="D60" s="289"/>
      <c r="F60" s="287"/>
      <c r="G60" s="288" t="s">
        <v>73</v>
      </c>
      <c r="H60" s="289"/>
      <c r="L60" s="6"/>
      <c r="M60" s="6"/>
      <c r="N60" s="6"/>
      <c r="O60" s="6"/>
      <c r="P60" s="6"/>
      <c r="Q60" s="6"/>
      <c r="R60" s="6"/>
    </row>
    <row r="61" spans="6:18" ht="12.75">
      <c r="F61" s="56"/>
      <c r="G61" s="56"/>
      <c r="H61" s="56"/>
      <c r="I61" s="56"/>
      <c r="J61" s="56"/>
      <c r="N61" s="133"/>
      <c r="O61" s="133"/>
      <c r="P61" s="133"/>
      <c r="Q61" s="133"/>
      <c r="R61" s="129"/>
    </row>
    <row r="62" spans="2:18" ht="21.75" customHeight="1">
      <c r="B62" s="116"/>
      <c r="C62" s="40"/>
      <c r="D62" s="40"/>
      <c r="E62" s="10"/>
      <c r="F62" s="10"/>
      <c r="G62" s="4"/>
      <c r="H62" s="6"/>
      <c r="I62" s="6"/>
      <c r="J62" s="6"/>
      <c r="L62" s="6"/>
      <c r="M62" s="6"/>
      <c r="N62" s="6"/>
      <c r="O62" s="127"/>
      <c r="P62" s="127"/>
      <c r="Q62" s="127"/>
      <c r="R62" s="127"/>
    </row>
    <row r="63" spans="1:18" ht="12" customHeight="1">
      <c r="A63" s="36" t="s">
        <v>152</v>
      </c>
      <c r="B63" s="137"/>
      <c r="C63" s="137"/>
      <c r="D63" s="37"/>
      <c r="E63" s="37"/>
      <c r="F63" s="38"/>
      <c r="G63" s="38"/>
      <c r="H63" s="35"/>
      <c r="I63" s="35"/>
      <c r="J63" s="35"/>
      <c r="K63" s="35"/>
      <c r="L63" s="35"/>
      <c r="O63" s="7"/>
      <c r="P63" s="7"/>
      <c r="Q63" s="7"/>
      <c r="R63" s="7"/>
    </row>
    <row r="64" spans="1:18" ht="8.25" customHeight="1">
      <c r="A64" s="39" t="s">
        <v>194</v>
      </c>
      <c r="B64" s="138"/>
      <c r="C64" s="138"/>
      <c r="D64" s="10"/>
      <c r="E64" s="10"/>
      <c r="F64" s="4"/>
      <c r="G64" s="4"/>
      <c r="H64" s="6"/>
      <c r="O64" s="7"/>
      <c r="P64" s="7"/>
      <c r="Q64" s="7"/>
      <c r="R64" s="7"/>
    </row>
    <row r="65" spans="1:18" ht="12" customHeight="1">
      <c r="A65" s="39" t="s">
        <v>153</v>
      </c>
      <c r="B65" s="138"/>
      <c r="C65" s="138"/>
      <c r="D65" s="10"/>
      <c r="E65" s="10"/>
      <c r="F65" s="5"/>
      <c r="G65" s="5"/>
      <c r="H65" s="6"/>
      <c r="O65" s="7"/>
      <c r="P65" s="7"/>
      <c r="Q65" s="7"/>
      <c r="R65" s="7"/>
    </row>
    <row r="66" spans="1:18" ht="10.5" customHeight="1">
      <c r="A66" s="143" t="s">
        <v>195</v>
      </c>
      <c r="C66" s="138"/>
      <c r="D66" s="10"/>
      <c r="E66" s="10"/>
      <c r="F66" s="5"/>
      <c r="G66" s="5"/>
      <c r="H66" s="6"/>
      <c r="O66" s="7"/>
      <c r="P66" s="7"/>
      <c r="Q66" s="7"/>
      <c r="R66" s="7"/>
    </row>
    <row r="67" spans="1:18" ht="11.25" customHeight="1">
      <c r="A67" s="144" t="s">
        <v>154</v>
      </c>
      <c r="B67" s="6"/>
      <c r="C67" s="138"/>
      <c r="D67" s="10"/>
      <c r="E67" s="10"/>
      <c r="F67" s="5"/>
      <c r="G67" s="139"/>
      <c r="H67" s="6"/>
      <c r="K67" s="339"/>
      <c r="O67" s="7"/>
      <c r="P67" s="7"/>
      <c r="Q67" s="7"/>
      <c r="R67" s="7"/>
    </row>
    <row r="68" spans="1:18" ht="12" customHeight="1">
      <c r="A68" s="24" t="s">
        <v>26</v>
      </c>
      <c r="B68" s="6"/>
      <c r="C68" s="10"/>
      <c r="D68" s="10"/>
      <c r="E68" s="10"/>
      <c r="F68" s="4"/>
      <c r="G68" s="140"/>
      <c r="H68" s="6"/>
      <c r="K68" s="339"/>
      <c r="O68" s="7"/>
      <c r="P68" s="7"/>
      <c r="Q68" s="7"/>
      <c r="R68" s="7"/>
    </row>
    <row r="69" spans="11:18" ht="12.75" customHeight="1">
      <c r="K69" s="339"/>
      <c r="L69" s="6"/>
      <c r="M69" s="6"/>
      <c r="N69" s="6"/>
      <c r="O69" s="127"/>
      <c r="P69" s="127"/>
      <c r="Q69" s="127"/>
      <c r="R69" s="127"/>
    </row>
  </sheetData>
  <sheetProtection/>
  <mergeCells count="66">
    <mergeCell ref="B23:D23"/>
    <mergeCell ref="B4:K4"/>
    <mergeCell ref="B5:K5"/>
    <mergeCell ref="B13:D13"/>
    <mergeCell ref="B14:D14"/>
    <mergeCell ref="B15:D15"/>
    <mergeCell ref="B16:D16"/>
    <mergeCell ref="B17:D17"/>
    <mergeCell ref="B18:D18"/>
    <mergeCell ref="B19:D19"/>
    <mergeCell ref="B21:D21"/>
    <mergeCell ref="B22:D22"/>
    <mergeCell ref="B37:D37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B35:D35"/>
    <mergeCell ref="B36:D36"/>
    <mergeCell ref="B38:D38"/>
    <mergeCell ref="B39:D39"/>
    <mergeCell ref="B40:D40"/>
    <mergeCell ref="B41:K41"/>
    <mergeCell ref="B42:D42"/>
    <mergeCell ref="E42:J42"/>
    <mergeCell ref="B43:D43"/>
    <mergeCell ref="E43:J43"/>
    <mergeCell ref="B44:D44"/>
    <mergeCell ref="E44:J44"/>
    <mergeCell ref="B45:D45"/>
    <mergeCell ref="E45:J45"/>
    <mergeCell ref="B46:D46"/>
    <mergeCell ref="E46:J46"/>
    <mergeCell ref="B47:D47"/>
    <mergeCell ref="E47:J47"/>
    <mergeCell ref="B48:D48"/>
    <mergeCell ref="E48:J48"/>
    <mergeCell ref="B50:D50"/>
    <mergeCell ref="E50:J50"/>
    <mergeCell ref="B52:B54"/>
    <mergeCell ref="C52:D53"/>
    <mergeCell ref="F52:F54"/>
    <mergeCell ref="G52:H53"/>
    <mergeCell ref="C54:D54"/>
    <mergeCell ref="G54:H54"/>
    <mergeCell ref="K67:K69"/>
    <mergeCell ref="B10:K10"/>
    <mergeCell ref="B58:B60"/>
    <mergeCell ref="C58:D59"/>
    <mergeCell ref="F58:F60"/>
    <mergeCell ref="G58:H59"/>
    <mergeCell ref="C60:D60"/>
    <mergeCell ref="G60:H60"/>
    <mergeCell ref="B55:B57"/>
    <mergeCell ref="C55:D56"/>
    <mergeCell ref="F55:F57"/>
    <mergeCell ref="G55:H56"/>
    <mergeCell ref="C57:D57"/>
    <mergeCell ref="G57:H57"/>
    <mergeCell ref="B49:D49"/>
    <mergeCell ref="E49:J49"/>
  </mergeCells>
  <printOptions horizontalCentered="1"/>
  <pageMargins left="0.7874015748031497" right="0.3937007874015748" top="0" bottom="0" header="0" footer="0"/>
  <pageSetup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Normal="91" zoomScaleSheetLayoutView="100" zoomScalePageLayoutView="0" workbookViewId="0" topLeftCell="A1">
      <selection activeCell="A29" sqref="A29:IV34"/>
    </sheetView>
  </sheetViews>
  <sheetFormatPr defaultColWidth="9.00390625" defaultRowHeight="12.75"/>
  <cols>
    <col min="1" max="1" width="4.625" style="0" customWidth="1"/>
    <col min="2" max="2" width="18.75390625" style="0" customWidth="1"/>
    <col min="3" max="3" width="19.875" style="0" customWidth="1"/>
    <col min="4" max="5" width="11.25390625" style="0" bestFit="1" customWidth="1"/>
    <col min="6" max="6" width="11.875" style="0" customWidth="1"/>
    <col min="7" max="8" width="11.25390625" style="0" bestFit="1" customWidth="1"/>
    <col min="9" max="9" width="11.875" style="0" customWidth="1"/>
    <col min="10" max="10" width="11.00390625" style="0" customWidth="1"/>
    <col min="11" max="11" width="13.125" style="0" customWidth="1"/>
    <col min="12" max="12" width="11.25390625" style="0" customWidth="1"/>
    <col min="13" max="15" width="3.25390625" style="0" customWidth="1"/>
    <col min="16" max="16" width="17.625" style="0" customWidth="1"/>
  </cols>
  <sheetData>
    <row r="1" ht="10.5" customHeight="1">
      <c r="L1" s="57" t="s">
        <v>145</v>
      </c>
    </row>
    <row r="2" spans="2:12" ht="18">
      <c r="B2" s="378" t="s">
        <v>38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2:12" ht="48.75" customHeight="1">
      <c r="B3" s="383"/>
      <c r="C3" s="383"/>
      <c r="D3" s="381" t="s">
        <v>39</v>
      </c>
      <c r="E3" s="381"/>
      <c r="F3" s="381"/>
      <c r="G3" s="381" t="s">
        <v>40</v>
      </c>
      <c r="H3" s="381"/>
      <c r="I3" s="381"/>
      <c r="J3" s="381" t="s">
        <v>41</v>
      </c>
      <c r="K3" s="381"/>
      <c r="L3" s="381"/>
    </row>
    <row r="4" spans="2:12" ht="15.75">
      <c r="B4" s="364" t="s">
        <v>92</v>
      </c>
      <c r="C4" s="364"/>
      <c r="D4" s="58">
        <v>2000</v>
      </c>
      <c r="E4" s="58">
        <v>2500</v>
      </c>
      <c r="F4" s="58">
        <v>3000</v>
      </c>
      <c r="G4" s="59">
        <v>2000</v>
      </c>
      <c r="H4" s="59">
        <v>2500</v>
      </c>
      <c r="I4" s="59">
        <v>3000</v>
      </c>
      <c r="J4" s="59">
        <v>2000</v>
      </c>
      <c r="K4" s="59">
        <v>2500</v>
      </c>
      <c r="L4" s="59">
        <v>3000</v>
      </c>
    </row>
    <row r="5" spans="2:12" ht="12.75">
      <c r="B5" s="365" t="s">
        <v>79</v>
      </c>
      <c r="C5" s="366"/>
      <c r="D5" s="371" t="s">
        <v>97</v>
      </c>
      <c r="E5" s="371"/>
      <c r="F5" s="371"/>
      <c r="G5" s="371" t="s">
        <v>98</v>
      </c>
      <c r="H5" s="371"/>
      <c r="I5" s="371"/>
      <c r="J5" s="371" t="s">
        <v>99</v>
      </c>
      <c r="K5" s="371"/>
      <c r="L5" s="371"/>
    </row>
    <row r="6" spans="2:12" ht="27.75" customHeight="1">
      <c r="B6" s="367"/>
      <c r="C6" s="368"/>
      <c r="D6" s="371"/>
      <c r="E6" s="371"/>
      <c r="F6" s="371"/>
      <c r="G6" s="371"/>
      <c r="H6" s="371"/>
      <c r="I6" s="371"/>
      <c r="J6" s="371"/>
      <c r="K6" s="371"/>
      <c r="L6" s="371"/>
    </row>
    <row r="7" spans="2:12" ht="14.25" customHeight="1">
      <c r="B7" s="369"/>
      <c r="C7" s="370"/>
      <c r="D7" s="60">
        <v>1</v>
      </c>
      <c r="E7" s="60">
        <v>1</v>
      </c>
      <c r="F7" s="60">
        <v>1</v>
      </c>
      <c r="G7" s="60">
        <v>1</v>
      </c>
      <c r="H7" s="60">
        <v>1</v>
      </c>
      <c r="I7" s="60">
        <v>1</v>
      </c>
      <c r="J7" s="60">
        <v>1</v>
      </c>
      <c r="K7" s="60">
        <v>1</v>
      </c>
      <c r="L7" s="60">
        <v>1</v>
      </c>
    </row>
    <row r="8" spans="2:12" ht="15" customHeight="1">
      <c r="B8" s="382" t="s">
        <v>93</v>
      </c>
      <c r="C8" s="382"/>
      <c r="D8" s="60">
        <v>12</v>
      </c>
      <c r="E8" s="60">
        <v>12</v>
      </c>
      <c r="F8" s="60">
        <v>12</v>
      </c>
      <c r="G8" s="61">
        <v>16</v>
      </c>
      <c r="H8" s="61">
        <v>16</v>
      </c>
      <c r="I8" s="61">
        <v>16</v>
      </c>
      <c r="J8" s="61">
        <v>20</v>
      </c>
      <c r="K8" s="61">
        <v>20</v>
      </c>
      <c r="L8" s="61">
        <v>20</v>
      </c>
    </row>
    <row r="9" spans="2:12" ht="15" customHeight="1">
      <c r="B9" s="382" t="s">
        <v>78</v>
      </c>
      <c r="C9" s="382"/>
      <c r="D9" s="60">
        <v>24</v>
      </c>
      <c r="E9" s="60">
        <v>28</v>
      </c>
      <c r="F9" s="60">
        <v>32</v>
      </c>
      <c r="G9" s="61">
        <v>36</v>
      </c>
      <c r="H9" s="61">
        <v>42</v>
      </c>
      <c r="I9" s="61">
        <v>48</v>
      </c>
      <c r="J9" s="61">
        <v>48</v>
      </c>
      <c r="K9" s="61">
        <v>56</v>
      </c>
      <c r="L9" s="61">
        <v>64</v>
      </c>
    </row>
    <row r="10" spans="2:12" ht="15" customHeight="1">
      <c r="B10" s="382" t="s">
        <v>83</v>
      </c>
      <c r="C10" s="382"/>
      <c r="D10" s="60">
        <v>96</v>
      </c>
      <c r="E10" s="60">
        <v>112</v>
      </c>
      <c r="F10" s="60">
        <v>128</v>
      </c>
      <c r="G10" s="61">
        <v>144</v>
      </c>
      <c r="H10" s="61">
        <v>168</v>
      </c>
      <c r="I10" s="61">
        <v>192</v>
      </c>
      <c r="J10" s="61">
        <v>192</v>
      </c>
      <c r="K10" s="61">
        <v>224</v>
      </c>
      <c r="L10" s="61">
        <v>256</v>
      </c>
    </row>
    <row r="11" spans="2:12" ht="15" customHeight="1">
      <c r="B11" s="382" t="s">
        <v>45</v>
      </c>
      <c r="C11" s="382"/>
      <c r="D11" s="60">
        <v>12</v>
      </c>
      <c r="E11" s="60">
        <v>18</v>
      </c>
      <c r="F11" s="60">
        <v>18</v>
      </c>
      <c r="G11" s="61">
        <v>16</v>
      </c>
      <c r="H11" s="61">
        <v>24</v>
      </c>
      <c r="I11" s="61">
        <v>24</v>
      </c>
      <c r="J11" s="61">
        <v>20</v>
      </c>
      <c r="K11" s="61">
        <v>30</v>
      </c>
      <c r="L11" s="61">
        <v>30</v>
      </c>
    </row>
    <row r="12" spans="2:12" ht="15" customHeight="1">
      <c r="B12" s="382" t="s">
        <v>46</v>
      </c>
      <c r="C12" s="382"/>
      <c r="D12" s="60">
        <v>1</v>
      </c>
      <c r="E12" s="60">
        <v>1</v>
      </c>
      <c r="F12" s="60">
        <v>1</v>
      </c>
      <c r="G12" s="61">
        <v>2</v>
      </c>
      <c r="H12" s="61">
        <v>2</v>
      </c>
      <c r="I12" s="61">
        <v>2</v>
      </c>
      <c r="J12" s="61">
        <v>2</v>
      </c>
      <c r="K12" s="61">
        <v>2</v>
      </c>
      <c r="L12" s="61">
        <v>2</v>
      </c>
    </row>
    <row r="13" spans="2:12" ht="15.75" customHeight="1">
      <c r="B13" s="374" t="s">
        <v>96</v>
      </c>
      <c r="C13" s="374"/>
      <c r="D13" s="60">
        <v>3</v>
      </c>
      <c r="E13" s="60">
        <v>3</v>
      </c>
      <c r="F13" s="60">
        <v>3</v>
      </c>
      <c r="G13" s="61">
        <v>4</v>
      </c>
      <c r="H13" s="61">
        <v>4</v>
      </c>
      <c r="I13" s="61">
        <v>4</v>
      </c>
      <c r="J13" s="61">
        <v>5</v>
      </c>
      <c r="K13" s="61">
        <v>5</v>
      </c>
      <c r="L13" s="61">
        <v>5</v>
      </c>
    </row>
    <row r="14" spans="2:12" s="83" customFormat="1" ht="15" customHeight="1">
      <c r="B14" s="379" t="s">
        <v>48</v>
      </c>
      <c r="C14" s="380"/>
      <c r="D14" s="130">
        <f>'Расчет комплектации в сборе'!C13</f>
        <v>37201.9304</v>
      </c>
      <c r="E14" s="130">
        <f>'Расчет комплектации в сборе'!D13</f>
        <v>40640.9504</v>
      </c>
      <c r="F14" s="130">
        <f>'Расчет комплектации в сборе'!E13</f>
        <v>43338.91040000001</v>
      </c>
      <c r="G14" s="130">
        <f>'Расчет комплектации в сборе'!F13</f>
        <v>48366.0872</v>
      </c>
      <c r="H14" s="130">
        <f>'Расчет комплектации в сборе'!G13</f>
        <v>53228.78719999999</v>
      </c>
      <c r="I14" s="130">
        <f>'Расчет комплектации в сборе'!H13</f>
        <v>57103.407199999994</v>
      </c>
      <c r="J14" s="130">
        <f>'Расчет комплектации в сборе'!I13</f>
        <v>59256.74399999999</v>
      </c>
      <c r="K14" s="130">
        <f>'Расчет комплектации в сборе'!J13</f>
        <v>65543.124</v>
      </c>
      <c r="L14" s="130">
        <f>'Расчет комплектации в сборе'!K13</f>
        <v>70594.404</v>
      </c>
    </row>
    <row r="15" spans="2:12" ht="18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2:12" ht="45.75" customHeight="1">
      <c r="B16" s="383"/>
      <c r="C16" s="383"/>
      <c r="D16" s="381" t="s">
        <v>49</v>
      </c>
      <c r="E16" s="381"/>
      <c r="F16" s="381"/>
      <c r="G16" s="381" t="s">
        <v>50</v>
      </c>
      <c r="H16" s="381"/>
      <c r="I16" s="381"/>
      <c r="J16" s="381" t="s">
        <v>51</v>
      </c>
      <c r="K16" s="381"/>
      <c r="L16" s="381"/>
    </row>
    <row r="17" spans="2:12" ht="15.75">
      <c r="B17" s="364" t="s">
        <v>42</v>
      </c>
      <c r="C17" s="364"/>
      <c r="D17" s="58">
        <v>2000</v>
      </c>
      <c r="E17" s="58">
        <v>2500</v>
      </c>
      <c r="F17" s="58">
        <v>3000</v>
      </c>
      <c r="G17" s="59">
        <v>2000</v>
      </c>
      <c r="H17" s="59">
        <v>2500</v>
      </c>
      <c r="I17" s="59">
        <v>3000</v>
      </c>
      <c r="J17" s="59">
        <v>2000</v>
      </c>
      <c r="K17" s="59">
        <v>2500</v>
      </c>
      <c r="L17" s="59">
        <v>3000</v>
      </c>
    </row>
    <row r="18" spans="2:14" ht="12.75">
      <c r="B18" s="365" t="s">
        <v>80</v>
      </c>
      <c r="C18" s="366"/>
      <c r="D18" s="371" t="s">
        <v>100</v>
      </c>
      <c r="E18" s="371"/>
      <c r="F18" s="371"/>
      <c r="G18" s="371" t="s">
        <v>101</v>
      </c>
      <c r="H18" s="371"/>
      <c r="I18" s="371"/>
      <c r="J18" s="371" t="s">
        <v>102</v>
      </c>
      <c r="K18" s="371"/>
      <c r="L18" s="371"/>
      <c r="N18" s="384"/>
    </row>
    <row r="19" spans="2:14" ht="23.25" customHeight="1">
      <c r="B19" s="367"/>
      <c r="C19" s="368"/>
      <c r="D19" s="371"/>
      <c r="E19" s="371"/>
      <c r="F19" s="371"/>
      <c r="G19" s="371"/>
      <c r="H19" s="371"/>
      <c r="I19" s="371"/>
      <c r="J19" s="371"/>
      <c r="K19" s="371"/>
      <c r="L19" s="371"/>
      <c r="N19" s="384"/>
    </row>
    <row r="20" spans="2:14" ht="15.75" customHeight="1">
      <c r="B20" s="369"/>
      <c r="C20" s="370"/>
      <c r="D20" s="60">
        <v>1</v>
      </c>
      <c r="E20" s="60">
        <v>1</v>
      </c>
      <c r="F20" s="60">
        <v>1</v>
      </c>
      <c r="G20" s="60">
        <v>1</v>
      </c>
      <c r="H20" s="60">
        <v>1</v>
      </c>
      <c r="I20" s="60">
        <v>1</v>
      </c>
      <c r="J20" s="60">
        <v>1</v>
      </c>
      <c r="K20" s="60">
        <v>1</v>
      </c>
      <c r="L20" s="60">
        <v>1</v>
      </c>
      <c r="N20" s="384"/>
    </row>
    <row r="21" spans="2:14" ht="15" customHeight="1">
      <c r="B21" s="382" t="s">
        <v>43</v>
      </c>
      <c r="C21" s="382"/>
      <c r="D21" s="60">
        <v>8</v>
      </c>
      <c r="E21" s="60">
        <v>8</v>
      </c>
      <c r="F21" s="60">
        <v>8</v>
      </c>
      <c r="G21" s="61">
        <v>12</v>
      </c>
      <c r="H21" s="61">
        <v>12</v>
      </c>
      <c r="I21" s="61">
        <v>12</v>
      </c>
      <c r="J21" s="61">
        <v>16</v>
      </c>
      <c r="K21" s="61">
        <v>16</v>
      </c>
      <c r="L21" s="61">
        <v>16</v>
      </c>
      <c r="N21" s="384"/>
    </row>
    <row r="22" spans="2:14" ht="15" customHeight="1">
      <c r="B22" s="382" t="s">
        <v>81</v>
      </c>
      <c r="C22" s="382"/>
      <c r="D22" s="60">
        <v>12</v>
      </c>
      <c r="E22" s="60">
        <v>14</v>
      </c>
      <c r="F22" s="60">
        <v>16</v>
      </c>
      <c r="G22" s="61">
        <v>24</v>
      </c>
      <c r="H22" s="61">
        <v>28</v>
      </c>
      <c r="I22" s="61">
        <v>32</v>
      </c>
      <c r="J22" s="61">
        <v>36</v>
      </c>
      <c r="K22" s="61">
        <v>42</v>
      </c>
      <c r="L22" s="61">
        <v>48</v>
      </c>
      <c r="N22" s="384"/>
    </row>
    <row r="23" spans="2:14" ht="15" customHeight="1">
      <c r="B23" s="382" t="s">
        <v>44</v>
      </c>
      <c r="C23" s="382"/>
      <c r="D23" s="60">
        <v>48</v>
      </c>
      <c r="E23" s="60">
        <v>56</v>
      </c>
      <c r="F23" s="60">
        <v>64</v>
      </c>
      <c r="G23" s="61">
        <v>96</v>
      </c>
      <c r="H23" s="61">
        <v>112</v>
      </c>
      <c r="I23" s="61">
        <v>128</v>
      </c>
      <c r="J23" s="61">
        <v>144</v>
      </c>
      <c r="K23" s="61">
        <v>168</v>
      </c>
      <c r="L23" s="61">
        <v>192</v>
      </c>
      <c r="N23" s="384"/>
    </row>
    <row r="24" spans="2:14" ht="15" customHeight="1">
      <c r="B24" s="382" t="s">
        <v>45</v>
      </c>
      <c r="C24" s="382"/>
      <c r="D24" s="60">
        <v>8</v>
      </c>
      <c r="E24" s="60">
        <v>12</v>
      </c>
      <c r="F24" s="60">
        <v>12</v>
      </c>
      <c r="G24" s="61">
        <v>12</v>
      </c>
      <c r="H24" s="61">
        <v>18</v>
      </c>
      <c r="I24" s="61">
        <v>18</v>
      </c>
      <c r="J24" s="61">
        <v>16</v>
      </c>
      <c r="K24" s="61">
        <v>24</v>
      </c>
      <c r="L24" s="61">
        <v>24</v>
      </c>
      <c r="N24" s="384"/>
    </row>
    <row r="25" spans="2:14" ht="15" customHeight="1">
      <c r="B25" s="375" t="s">
        <v>52</v>
      </c>
      <c r="C25" s="376"/>
      <c r="D25" s="60">
        <v>1</v>
      </c>
      <c r="E25" s="60">
        <v>1</v>
      </c>
      <c r="F25" s="60">
        <v>1</v>
      </c>
      <c r="G25" s="61">
        <v>1</v>
      </c>
      <c r="H25" s="61">
        <v>1</v>
      </c>
      <c r="I25" s="61">
        <v>1</v>
      </c>
      <c r="J25" s="61">
        <v>2</v>
      </c>
      <c r="K25" s="61">
        <v>2</v>
      </c>
      <c r="L25" s="61">
        <v>2</v>
      </c>
      <c r="N25" s="384"/>
    </row>
    <row r="26" spans="2:14" ht="15" customHeight="1">
      <c r="B26" s="374" t="s">
        <v>96</v>
      </c>
      <c r="C26" s="374"/>
      <c r="D26" s="60">
        <v>2</v>
      </c>
      <c r="E26" s="60">
        <v>2</v>
      </c>
      <c r="F26" s="60">
        <v>2</v>
      </c>
      <c r="G26" s="61">
        <v>3</v>
      </c>
      <c r="H26" s="61">
        <v>3</v>
      </c>
      <c r="I26" s="61">
        <v>3</v>
      </c>
      <c r="J26" s="61">
        <v>4</v>
      </c>
      <c r="K26" s="61">
        <v>4</v>
      </c>
      <c r="L26" s="61">
        <v>4</v>
      </c>
      <c r="N26" s="384"/>
    </row>
    <row r="27" spans="2:14" s="83" customFormat="1" ht="15" customHeight="1">
      <c r="B27" s="377" t="s">
        <v>48</v>
      </c>
      <c r="C27" s="377"/>
      <c r="D27" s="130">
        <f>'Расчет комплектации в сборе'!C27</f>
        <v>33282.043600000005</v>
      </c>
      <c r="E27" s="130">
        <f>'Расчет комплектации в сборе'!D27</f>
        <v>35778.66359999999</v>
      </c>
      <c r="F27" s="130">
        <f>'Расчет комплектации в сборе'!E27</f>
        <v>37781.2436</v>
      </c>
      <c r="G27" s="130">
        <f>'Расчет комплектации в сборе'!F27</f>
        <v>45782.420000000006</v>
      </c>
      <c r="H27" s="130">
        <f>'Расчет комплектации в сборе'!G27</f>
        <v>50184</v>
      </c>
      <c r="I27" s="130">
        <f>'Расчет комплектации в сборе'!H27</f>
        <v>53844.520000000004</v>
      </c>
      <c r="J27" s="130">
        <f>'Расчет комплектации в сборе'!I27</f>
        <v>56848.7672</v>
      </c>
      <c r="K27" s="130">
        <f>'Расчет комплектации в сборе'!J27</f>
        <v>63155.3072</v>
      </c>
      <c r="L27" s="130">
        <f>'Расчет комплектации в сборе'!K27</f>
        <v>68473.7672</v>
      </c>
      <c r="N27" s="384"/>
    </row>
    <row r="28" spans="2:14" ht="14.25" customHeight="1"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N28" s="384"/>
    </row>
    <row r="29" spans="1:14" s="7" customFormat="1" ht="12" customHeight="1">
      <c r="A29" s="36" t="s">
        <v>152</v>
      </c>
      <c r="B29" s="137"/>
      <c r="C29" s="137"/>
      <c r="D29" s="37"/>
      <c r="E29" s="37"/>
      <c r="F29" s="38"/>
      <c r="G29" s="38"/>
      <c r="H29" s="35"/>
      <c r="I29" s="35"/>
      <c r="J29" s="35"/>
      <c r="K29" s="35"/>
      <c r="L29" s="35"/>
      <c r="N29" s="384"/>
    </row>
    <row r="30" spans="1:14" s="7" customFormat="1" ht="8.25" customHeight="1">
      <c r="A30" s="39" t="s">
        <v>194</v>
      </c>
      <c r="B30" s="138"/>
      <c r="C30" s="138"/>
      <c r="D30" s="10"/>
      <c r="E30" s="10"/>
      <c r="F30" s="4"/>
      <c r="G30" s="4"/>
      <c r="H30" s="6"/>
      <c r="N30" s="384"/>
    </row>
    <row r="31" spans="1:14" s="7" customFormat="1" ht="12" customHeight="1">
      <c r="A31" s="39" t="s">
        <v>153</v>
      </c>
      <c r="B31" s="138"/>
      <c r="C31" s="138"/>
      <c r="D31" s="10"/>
      <c r="E31" s="10"/>
      <c r="F31" s="5"/>
      <c r="G31" s="5"/>
      <c r="H31" s="6"/>
      <c r="N31" s="384"/>
    </row>
    <row r="32" spans="1:14" s="7" customFormat="1" ht="10.5" customHeight="1">
      <c r="A32" s="143" t="s">
        <v>195</v>
      </c>
      <c r="C32" s="138"/>
      <c r="D32" s="10"/>
      <c r="E32" s="10"/>
      <c r="F32" s="5"/>
      <c r="G32" s="5"/>
      <c r="H32" s="6"/>
      <c r="N32" s="384"/>
    </row>
    <row r="33" spans="1:14" s="7" customFormat="1" ht="11.25" customHeight="1">
      <c r="A33" s="144" t="s">
        <v>154</v>
      </c>
      <c r="B33" s="6"/>
      <c r="C33" s="138"/>
      <c r="D33" s="10"/>
      <c r="E33" s="10"/>
      <c r="F33" s="5"/>
      <c r="G33" s="139"/>
      <c r="H33" s="6"/>
      <c r="N33" s="384"/>
    </row>
    <row r="34" spans="1:14" s="7" customFormat="1" ht="12" customHeight="1">
      <c r="A34" s="24" t="s">
        <v>26</v>
      </c>
      <c r="B34" s="6"/>
      <c r="C34" s="10"/>
      <c r="D34" s="10"/>
      <c r="E34" s="10"/>
      <c r="F34" s="4"/>
      <c r="G34" s="140"/>
      <c r="H34" s="6"/>
      <c r="N34" s="384"/>
    </row>
    <row r="35" spans="12:14" ht="15" customHeight="1">
      <c r="L35" s="82"/>
      <c r="N35" s="384"/>
    </row>
    <row r="36" spans="1:12" s="7" customFormat="1" ht="12" customHeight="1">
      <c r="A36" s="65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"/>
    </row>
    <row r="37" spans="1:12" s="7" customFormat="1" ht="8.25" customHeight="1">
      <c r="A37" s="65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"/>
    </row>
    <row r="38" spans="1:12" s="7" customFormat="1" ht="9" customHeight="1">
      <c r="A38" s="65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"/>
    </row>
    <row r="39" spans="1:12" s="7" customFormat="1" ht="9" customHeight="1">
      <c r="A39" s="65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"/>
    </row>
    <row r="40" spans="1:12" s="7" customFormat="1" ht="9" customHeight="1">
      <c r="A40" s="65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"/>
    </row>
    <row r="41" spans="1:16" s="11" customFormat="1" ht="9" customHeight="1">
      <c r="A41" s="65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10"/>
      <c r="M41" s="10"/>
      <c r="N41" s="10"/>
      <c r="O41" s="10"/>
      <c r="P41" s="10"/>
    </row>
    <row r="42" spans="1:16" s="11" customFormat="1" ht="9" customHeight="1">
      <c r="A42" s="65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10"/>
      <c r="M42" s="10"/>
      <c r="N42" s="10"/>
      <c r="O42" s="10"/>
      <c r="P42" s="10"/>
    </row>
    <row r="43" spans="1:12" ht="9.75" customHeight="1">
      <c r="A43" s="41"/>
      <c r="B43" s="44"/>
      <c r="C43" s="41"/>
      <c r="D43" s="41"/>
      <c r="E43" s="41"/>
      <c r="F43" s="41"/>
      <c r="G43" s="41"/>
      <c r="H43" s="67"/>
      <c r="I43" s="41"/>
      <c r="J43" s="6"/>
      <c r="K43" s="6"/>
      <c r="L43" s="66"/>
    </row>
    <row r="44" spans="1:12" ht="9.75" customHeight="1">
      <c r="A44" s="373"/>
      <c r="B44" s="373"/>
      <c r="C44" s="373"/>
      <c r="D44" s="373"/>
      <c r="E44" s="373"/>
      <c r="F44" s="373"/>
      <c r="G44" s="373"/>
      <c r="H44" s="373"/>
      <c r="I44" s="41"/>
      <c r="J44" s="6"/>
      <c r="K44" s="6"/>
      <c r="L44" s="66"/>
    </row>
    <row r="45" spans="1:12" ht="12.75">
      <c r="A45" s="41"/>
      <c r="B45" s="44"/>
      <c r="C45" s="41"/>
      <c r="D45" s="41"/>
      <c r="E45" s="41"/>
      <c r="F45" s="41"/>
      <c r="G45" s="41"/>
      <c r="H45" s="67"/>
      <c r="I45" s="41"/>
      <c r="J45" s="6"/>
      <c r="K45" s="6"/>
      <c r="L45" s="66"/>
    </row>
    <row r="46" spans="1:12" ht="12.75">
      <c r="A46" s="41"/>
      <c r="B46" s="44"/>
      <c r="C46" s="41"/>
      <c r="D46" s="41"/>
      <c r="E46" s="6"/>
      <c r="F46" s="6"/>
      <c r="G46" s="6"/>
      <c r="H46" s="6"/>
      <c r="I46" s="6"/>
      <c r="J46" s="6"/>
      <c r="K46" s="6"/>
      <c r="L46" s="66"/>
    </row>
    <row r="47" spans="1:12" ht="12.75">
      <c r="A47" s="41"/>
      <c r="B47" s="44"/>
      <c r="C47" s="41"/>
      <c r="D47" s="41"/>
      <c r="E47" s="6"/>
      <c r="F47" s="6"/>
      <c r="G47" s="6"/>
      <c r="H47" s="6"/>
      <c r="I47" s="6"/>
      <c r="J47" s="6"/>
      <c r="K47" s="6"/>
      <c r="L47" s="66"/>
    </row>
    <row r="48" spans="1:12" ht="12.75">
      <c r="A48" s="41"/>
      <c r="B48" s="6"/>
      <c r="C48" s="6"/>
      <c r="D48" s="6"/>
      <c r="E48" s="10"/>
      <c r="F48" s="10"/>
      <c r="G48" s="10"/>
      <c r="H48" s="10"/>
      <c r="I48" s="372"/>
      <c r="J48" s="10"/>
      <c r="K48" s="10"/>
      <c r="L48" s="66"/>
    </row>
    <row r="49" spans="1:12" ht="12.75">
      <c r="A49" s="41"/>
      <c r="B49" s="6"/>
      <c r="C49" s="6"/>
      <c r="D49" s="6"/>
      <c r="E49" s="10"/>
      <c r="F49" s="10"/>
      <c r="G49" s="10"/>
      <c r="H49" s="10"/>
      <c r="I49" s="372"/>
      <c r="J49" s="10"/>
      <c r="K49" s="10"/>
      <c r="L49" s="66"/>
    </row>
    <row r="50" spans="1:12" ht="12.75">
      <c r="A50" s="23"/>
      <c r="L50" s="66"/>
    </row>
    <row r="51" spans="1:12" ht="12.75">
      <c r="A51" s="23"/>
      <c r="L51" s="66"/>
    </row>
    <row r="52" ht="12.75">
      <c r="L52" s="66"/>
    </row>
    <row r="53" ht="12.75">
      <c r="L53" s="66"/>
    </row>
  </sheetData>
  <sheetProtection/>
  <mergeCells count="36">
    <mergeCell ref="J18:L19"/>
    <mergeCell ref="N18:N35"/>
    <mergeCell ref="J3:L3"/>
    <mergeCell ref="B16:C16"/>
    <mergeCell ref="D16:F16"/>
    <mergeCell ref="G16:I16"/>
    <mergeCell ref="J16:L16"/>
    <mergeCell ref="D5:F6"/>
    <mergeCell ref="G5:I6"/>
    <mergeCell ref="J5:L6"/>
    <mergeCell ref="B10:C10"/>
    <mergeCell ref="B21:C21"/>
    <mergeCell ref="B22:C22"/>
    <mergeCell ref="G18:I19"/>
    <mergeCell ref="B23:C23"/>
    <mergeCell ref="B24:C24"/>
    <mergeCell ref="B2:L2"/>
    <mergeCell ref="B14:C14"/>
    <mergeCell ref="D3:F3"/>
    <mergeCell ref="B4:C4"/>
    <mergeCell ref="G3:I3"/>
    <mergeCell ref="B8:C8"/>
    <mergeCell ref="B9:C9"/>
    <mergeCell ref="B3:C3"/>
    <mergeCell ref="B5:C7"/>
    <mergeCell ref="B11:C11"/>
    <mergeCell ref="B12:C12"/>
    <mergeCell ref="B13:C13"/>
    <mergeCell ref="B17:C17"/>
    <mergeCell ref="B18:C20"/>
    <mergeCell ref="D18:F19"/>
    <mergeCell ref="I48:I49"/>
    <mergeCell ref="A44:H44"/>
    <mergeCell ref="B26:C26"/>
    <mergeCell ref="B25:C25"/>
    <mergeCell ref="B27:C27"/>
  </mergeCells>
  <printOptions/>
  <pageMargins left="1.18" right="0" top="0.61" bottom="0" header="0.54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120" zoomScaleSheetLayoutView="120" zoomScalePageLayoutView="0" workbookViewId="0" topLeftCell="A1">
      <selection activeCell="R15" sqref="R15"/>
    </sheetView>
  </sheetViews>
  <sheetFormatPr defaultColWidth="9.00390625" defaultRowHeight="12.75"/>
  <cols>
    <col min="2" max="2" width="22.375" style="0" customWidth="1"/>
    <col min="3" max="7" width="10.25390625" style="0" bestFit="1" customWidth="1"/>
    <col min="8" max="8" width="11.00390625" style="0" bestFit="1" customWidth="1"/>
    <col min="9" max="11" width="10.25390625" style="0" bestFit="1" customWidth="1"/>
    <col min="14" max="14" width="5.25390625" style="0" customWidth="1"/>
    <col min="15" max="15" width="0.37109375" style="0" customWidth="1"/>
    <col min="16" max="16" width="11.25390625" style="0" bestFit="1" customWidth="1"/>
    <col min="17" max="17" width="24.125" style="0" customWidth="1"/>
  </cols>
  <sheetData>
    <row r="1" spans="1:11" ht="18">
      <c r="A1" s="385" t="s">
        <v>84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2.75">
      <c r="A2" s="386"/>
      <c r="B2" s="386"/>
      <c r="C2" s="387" t="s">
        <v>39</v>
      </c>
      <c r="D2" s="387"/>
      <c r="E2" s="387"/>
      <c r="F2" s="387" t="s">
        <v>40</v>
      </c>
      <c r="G2" s="387"/>
      <c r="H2" s="387"/>
      <c r="I2" s="387" t="s">
        <v>41</v>
      </c>
      <c r="J2" s="387"/>
      <c r="K2" s="387"/>
    </row>
    <row r="3" spans="1:11" ht="12.75">
      <c r="A3" s="386" t="s">
        <v>92</v>
      </c>
      <c r="B3" s="386"/>
      <c r="C3" s="68">
        <v>2000</v>
      </c>
      <c r="D3" s="68">
        <v>2500</v>
      </c>
      <c r="E3" s="68">
        <v>3000</v>
      </c>
      <c r="F3" s="69">
        <v>2000</v>
      </c>
      <c r="G3" s="69">
        <v>2500</v>
      </c>
      <c r="H3" s="69">
        <v>3000</v>
      </c>
      <c r="I3" s="69">
        <v>2000</v>
      </c>
      <c r="J3" s="69">
        <v>2500</v>
      </c>
      <c r="K3" s="69">
        <v>3000</v>
      </c>
    </row>
    <row r="4" spans="1:11" ht="12.75">
      <c r="A4" s="388" t="s">
        <v>79</v>
      </c>
      <c r="B4" s="388"/>
      <c r="C4" s="387" t="s">
        <v>103</v>
      </c>
      <c r="D4" s="387"/>
      <c r="E4" s="387"/>
      <c r="F4" s="387" t="s">
        <v>104</v>
      </c>
      <c r="G4" s="387"/>
      <c r="H4" s="387"/>
      <c r="I4" s="387" t="s">
        <v>105</v>
      </c>
      <c r="J4" s="387"/>
      <c r="K4" s="387"/>
    </row>
    <row r="5" spans="1:11" ht="23.25" customHeight="1" thickBot="1">
      <c r="A5" s="388"/>
      <c r="B5" s="388"/>
      <c r="C5" s="387"/>
      <c r="D5" s="387"/>
      <c r="E5" s="387"/>
      <c r="F5" s="387"/>
      <c r="G5" s="387"/>
      <c r="H5" s="387"/>
      <c r="I5" s="387"/>
      <c r="J5" s="387"/>
      <c r="K5" s="387"/>
    </row>
    <row r="6" spans="1:18" ht="15.75">
      <c r="A6" s="388"/>
      <c r="B6" s="388"/>
      <c r="C6" s="70">
        <v>1</v>
      </c>
      <c r="D6" s="70">
        <v>1</v>
      </c>
      <c r="E6" s="70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P6" s="71"/>
      <c r="Q6" s="72"/>
      <c r="R6" s="117"/>
    </row>
    <row r="7" spans="1:18" ht="12.75">
      <c r="A7" s="391" t="s">
        <v>93</v>
      </c>
      <c r="B7" s="391"/>
      <c r="C7" s="18">
        <v>12</v>
      </c>
      <c r="D7" s="18">
        <v>12</v>
      </c>
      <c r="E7" s="18">
        <v>12</v>
      </c>
      <c r="F7" s="73">
        <v>16</v>
      </c>
      <c r="G7" s="73">
        <v>16</v>
      </c>
      <c r="H7" s="73">
        <v>16</v>
      </c>
      <c r="I7" s="73">
        <v>20</v>
      </c>
      <c r="J7" s="73">
        <v>20</v>
      </c>
      <c r="K7" s="73">
        <v>20</v>
      </c>
      <c r="P7" s="392" t="s">
        <v>53</v>
      </c>
      <c r="Q7" s="393"/>
      <c r="R7" s="118">
        <v>336.46</v>
      </c>
    </row>
    <row r="8" spans="1:18" ht="12.75">
      <c r="A8" s="391" t="s">
        <v>90</v>
      </c>
      <c r="B8" s="391"/>
      <c r="C8" s="18">
        <v>24</v>
      </c>
      <c r="D8" s="18">
        <v>28</v>
      </c>
      <c r="E8" s="18">
        <v>32</v>
      </c>
      <c r="F8" s="73">
        <v>36</v>
      </c>
      <c r="G8" s="73">
        <v>42</v>
      </c>
      <c r="H8" s="73">
        <v>48</v>
      </c>
      <c r="I8" s="73">
        <v>48</v>
      </c>
      <c r="J8" s="73">
        <v>56</v>
      </c>
      <c r="K8" s="73">
        <v>64</v>
      </c>
      <c r="P8" s="392" t="s">
        <v>54</v>
      </c>
      <c r="Q8" s="393"/>
      <c r="R8" s="118">
        <v>438.71</v>
      </c>
    </row>
    <row r="9" spans="1:18" ht="12.75">
      <c r="A9" s="391" t="s">
        <v>82</v>
      </c>
      <c r="B9" s="391"/>
      <c r="C9" s="18">
        <v>96</v>
      </c>
      <c r="D9" s="18">
        <v>112</v>
      </c>
      <c r="E9" s="18">
        <v>128</v>
      </c>
      <c r="F9" s="73">
        <v>144</v>
      </c>
      <c r="G9" s="73">
        <v>168</v>
      </c>
      <c r="H9" s="73">
        <v>192</v>
      </c>
      <c r="I9" s="73">
        <v>192</v>
      </c>
      <c r="J9" s="73">
        <v>224</v>
      </c>
      <c r="K9" s="73">
        <v>256</v>
      </c>
      <c r="P9" s="392" t="s">
        <v>56</v>
      </c>
      <c r="Q9" s="393"/>
      <c r="R9" s="119">
        <v>524.87</v>
      </c>
    </row>
    <row r="10" spans="1:18" ht="12.75">
      <c r="A10" s="391" t="s">
        <v>45</v>
      </c>
      <c r="B10" s="391"/>
      <c r="C10" s="18">
        <v>12</v>
      </c>
      <c r="D10" s="18">
        <v>18</v>
      </c>
      <c r="E10" s="18">
        <v>18</v>
      </c>
      <c r="F10" s="73">
        <v>16</v>
      </c>
      <c r="G10" s="73">
        <v>24</v>
      </c>
      <c r="H10" s="73">
        <v>24</v>
      </c>
      <c r="I10" s="73">
        <v>20</v>
      </c>
      <c r="J10" s="73">
        <v>30</v>
      </c>
      <c r="K10" s="73">
        <v>30</v>
      </c>
      <c r="P10" s="395" t="s">
        <v>76</v>
      </c>
      <c r="Q10" s="396"/>
      <c r="R10" s="119">
        <v>372.13</v>
      </c>
    </row>
    <row r="11" spans="1:18" ht="12.75">
      <c r="A11" s="391" t="s">
        <v>46</v>
      </c>
      <c r="B11" s="391"/>
      <c r="C11" s="18">
        <v>1</v>
      </c>
      <c r="D11" s="18">
        <v>1</v>
      </c>
      <c r="E11" s="18">
        <v>1</v>
      </c>
      <c r="F11" s="73">
        <v>2</v>
      </c>
      <c r="G11" s="73">
        <v>2</v>
      </c>
      <c r="H11" s="73">
        <v>2</v>
      </c>
      <c r="I11" s="73">
        <v>2</v>
      </c>
      <c r="J11" s="73">
        <v>2</v>
      </c>
      <c r="K11" s="73">
        <v>2</v>
      </c>
      <c r="P11" s="389" t="s">
        <v>57</v>
      </c>
      <c r="Q11" s="390"/>
      <c r="R11" s="119">
        <v>10.97</v>
      </c>
    </row>
    <row r="12" spans="1:18" ht="12.75">
      <c r="A12" s="394" t="s">
        <v>47</v>
      </c>
      <c r="B12" s="394"/>
      <c r="C12" s="87">
        <v>3</v>
      </c>
      <c r="D12" s="87">
        <v>3</v>
      </c>
      <c r="E12" s="87">
        <v>3</v>
      </c>
      <c r="F12" s="88">
        <v>4</v>
      </c>
      <c r="G12" s="88">
        <v>4</v>
      </c>
      <c r="H12" s="88">
        <v>4</v>
      </c>
      <c r="I12" s="88">
        <v>5</v>
      </c>
      <c r="J12" s="88">
        <v>5</v>
      </c>
      <c r="K12" s="88">
        <v>5</v>
      </c>
      <c r="P12" s="389" t="s">
        <v>58</v>
      </c>
      <c r="Q12" s="390"/>
      <c r="R12" s="156">
        <v>91.33</v>
      </c>
    </row>
    <row r="13" spans="1:19" s="83" customFormat="1" ht="13.5" thickBot="1">
      <c r="A13" s="400" t="s">
        <v>48</v>
      </c>
      <c r="B13" s="400"/>
      <c r="C13" s="124">
        <f>Q23+C7*R7+C8*R10+C9*R11+C10*R12+C11*R13+R16*C12</f>
        <v>37201.9304</v>
      </c>
      <c r="D13" s="124">
        <f>Q23+D7*R8+D8*R10+D9*R11+D10*R12+D11*R13+D12*R16</f>
        <v>40640.9504</v>
      </c>
      <c r="E13" s="124">
        <f>Q23+E7*R9+E8*R10+E9*R11+E10*R12+E11*R13+E12*R16</f>
        <v>43338.91040000001</v>
      </c>
      <c r="F13" s="124">
        <f>Q24+F7*R7+F8*R10+F9*R11+F10*R12+F11*R13+F12*R16</f>
        <v>48366.0872</v>
      </c>
      <c r="G13" s="124">
        <f>Q24+G7*R8+G8*R10+G9*R11+G10*R12+G11*R13+R16*G12</f>
        <v>53228.78719999999</v>
      </c>
      <c r="H13" s="124">
        <f>Q24+H7*R9+H8*R10+H9*R11+H10*R12+H11*R13+R16*H12</f>
        <v>57103.407199999994</v>
      </c>
      <c r="I13" s="124">
        <f>Q25+I7*R7+I8*R10+I9*R11+I10*R12+I11*R13+I12*R16</f>
        <v>59256.74399999999</v>
      </c>
      <c r="J13" s="124">
        <f>Q25+J7*R8+J8*R10+J9*R11+J10*R12+J11*R13+R16*J12</f>
        <v>65543.124</v>
      </c>
      <c r="K13" s="124">
        <f>Q25+K7*R9+K8*R10+K9*R11+K10*R12+K11*R13+R16*K12</f>
        <v>70594.404</v>
      </c>
      <c r="P13" s="397" t="s">
        <v>151</v>
      </c>
      <c r="Q13" s="398"/>
      <c r="R13" s="157">
        <f>S13*2+S14*2+S16*2</f>
        <v>196.5</v>
      </c>
      <c r="S13" s="83">
        <v>39.35</v>
      </c>
    </row>
    <row r="14" spans="1:19" ht="12.75" customHeight="1">
      <c r="A14" s="31"/>
      <c r="B14" s="31"/>
      <c r="C14" s="74"/>
      <c r="D14" s="74"/>
      <c r="E14" s="74"/>
      <c r="F14" s="74"/>
      <c r="G14" s="74"/>
      <c r="H14" s="74"/>
      <c r="I14" s="74"/>
      <c r="J14" s="74"/>
      <c r="K14" s="74"/>
      <c r="P14" s="401" t="s">
        <v>52</v>
      </c>
      <c r="Q14" s="402"/>
      <c r="R14" s="157">
        <f>S13*2+S15*2+S16*2</f>
        <v>207.32</v>
      </c>
      <c r="S14">
        <v>20.4</v>
      </c>
    </row>
    <row r="15" spans="1:19" ht="12.75">
      <c r="A15" s="31"/>
      <c r="B15" s="31"/>
      <c r="C15" s="74"/>
      <c r="D15" s="74"/>
      <c r="E15" s="74"/>
      <c r="F15" s="74"/>
      <c r="G15" s="74"/>
      <c r="H15" s="74"/>
      <c r="I15" s="74"/>
      <c r="J15" s="74"/>
      <c r="K15" s="74"/>
      <c r="P15" s="403" t="s">
        <v>77</v>
      </c>
      <c r="Q15" s="404"/>
      <c r="R15" s="119">
        <v>612.77</v>
      </c>
      <c r="S15">
        <v>25.81</v>
      </c>
    </row>
    <row r="16" spans="1:19" ht="12.75">
      <c r="A16" s="386"/>
      <c r="B16" s="386"/>
      <c r="C16" s="387" t="s">
        <v>49</v>
      </c>
      <c r="D16" s="387"/>
      <c r="E16" s="387"/>
      <c r="F16" s="387" t="s">
        <v>50</v>
      </c>
      <c r="G16" s="387"/>
      <c r="H16" s="387"/>
      <c r="I16" s="387" t="s">
        <v>51</v>
      </c>
      <c r="J16" s="387"/>
      <c r="K16" s="387"/>
      <c r="P16" s="89" t="s">
        <v>95</v>
      </c>
      <c r="Q16" s="89"/>
      <c r="R16" s="119">
        <v>17.14</v>
      </c>
      <c r="S16">
        <v>38.5</v>
      </c>
    </row>
    <row r="17" spans="1:17" ht="12.75">
      <c r="A17" s="386" t="s">
        <v>94</v>
      </c>
      <c r="B17" s="386"/>
      <c r="C17" s="68">
        <v>2000</v>
      </c>
      <c r="D17" s="68">
        <v>2500</v>
      </c>
      <c r="E17" s="68">
        <v>3000</v>
      </c>
      <c r="F17" s="69">
        <v>2000</v>
      </c>
      <c r="G17" s="69">
        <v>2500</v>
      </c>
      <c r="H17" s="69">
        <v>3000</v>
      </c>
      <c r="I17" s="69">
        <v>2000</v>
      </c>
      <c r="J17" s="69">
        <v>2500</v>
      </c>
      <c r="K17" s="69">
        <v>3000</v>
      </c>
      <c r="P17" s="399"/>
      <c r="Q17" s="399"/>
    </row>
    <row r="18" spans="1:17" ht="12.75">
      <c r="A18" s="388" t="s">
        <v>80</v>
      </c>
      <c r="B18" s="388"/>
      <c r="C18" s="387" t="s">
        <v>106</v>
      </c>
      <c r="D18" s="387"/>
      <c r="E18" s="387"/>
      <c r="F18" s="387" t="s">
        <v>107</v>
      </c>
      <c r="G18" s="387"/>
      <c r="H18" s="387"/>
      <c r="I18" s="387" t="s">
        <v>108</v>
      </c>
      <c r="J18" s="387"/>
      <c r="K18" s="387"/>
      <c r="P18" s="66"/>
      <c r="Q18" s="66"/>
    </row>
    <row r="19" spans="1:17" ht="12.75">
      <c r="A19" s="388"/>
      <c r="B19" s="388"/>
      <c r="C19" s="387"/>
      <c r="D19" s="387"/>
      <c r="E19" s="387"/>
      <c r="F19" s="387"/>
      <c r="G19" s="387"/>
      <c r="H19" s="387"/>
      <c r="I19" s="387"/>
      <c r="J19" s="387"/>
      <c r="K19" s="387"/>
      <c r="P19" s="66"/>
      <c r="Q19" s="66"/>
    </row>
    <row r="20" spans="1:17" ht="12.75">
      <c r="A20" s="388"/>
      <c r="B20" s="388"/>
      <c r="C20" s="70">
        <v>1</v>
      </c>
      <c r="D20" s="70">
        <v>1</v>
      </c>
      <c r="E20" s="70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P20" s="66"/>
      <c r="Q20" s="66"/>
    </row>
    <row r="21" spans="1:17" ht="23.25" customHeight="1">
      <c r="A21" s="391" t="s">
        <v>93</v>
      </c>
      <c r="B21" s="391"/>
      <c r="C21" s="18">
        <v>8</v>
      </c>
      <c r="D21" s="18">
        <v>8</v>
      </c>
      <c r="E21" s="18">
        <v>8</v>
      </c>
      <c r="F21" s="73">
        <v>12</v>
      </c>
      <c r="G21" s="73">
        <v>12</v>
      </c>
      <c r="H21" s="73">
        <v>12</v>
      </c>
      <c r="I21" s="73">
        <v>16</v>
      </c>
      <c r="J21" s="73">
        <v>16</v>
      </c>
      <c r="K21" s="73">
        <v>16</v>
      </c>
      <c r="L21" s="66"/>
      <c r="M21" s="66"/>
      <c r="N21" s="66"/>
      <c r="P21" s="405"/>
      <c r="Q21" s="405"/>
    </row>
    <row r="22" spans="1:17" ht="12.75">
      <c r="A22" s="391" t="s">
        <v>91</v>
      </c>
      <c r="B22" s="391"/>
      <c r="C22" s="18">
        <v>12</v>
      </c>
      <c r="D22" s="18">
        <v>14</v>
      </c>
      <c r="E22" s="18">
        <v>16</v>
      </c>
      <c r="F22" s="73">
        <v>24</v>
      </c>
      <c r="G22" s="73">
        <v>28</v>
      </c>
      <c r="H22" s="73">
        <v>32</v>
      </c>
      <c r="I22" s="73">
        <v>36</v>
      </c>
      <c r="J22" s="73">
        <v>42</v>
      </c>
      <c r="K22" s="73">
        <v>48</v>
      </c>
      <c r="L22" s="66"/>
      <c r="M22" s="66"/>
      <c r="N22" s="66"/>
      <c r="P22" s="120"/>
      <c r="Q22" s="152"/>
    </row>
    <row r="23" spans="1:17" ht="12.75">
      <c r="A23" s="391" t="s">
        <v>55</v>
      </c>
      <c r="B23" s="391"/>
      <c r="C23" s="18">
        <v>48</v>
      </c>
      <c r="D23" s="18">
        <v>56</v>
      </c>
      <c r="E23" s="18">
        <v>64</v>
      </c>
      <c r="F23" s="73">
        <v>96</v>
      </c>
      <c r="G23" s="73">
        <v>112</v>
      </c>
      <c r="H23" s="73">
        <v>128</v>
      </c>
      <c r="I23" s="73">
        <v>144</v>
      </c>
      <c r="J23" s="73">
        <v>168</v>
      </c>
      <c r="K23" s="73">
        <v>192</v>
      </c>
      <c r="L23" s="66"/>
      <c r="M23" s="66"/>
      <c r="N23" s="66"/>
      <c r="P23" s="121">
        <v>17138.82</v>
      </c>
      <c r="Q23" s="152">
        <f>СП_1.2П</f>
        <v>21836.2904</v>
      </c>
    </row>
    <row r="24" spans="1:17" ht="12.75">
      <c r="A24" s="391" t="s">
        <v>45</v>
      </c>
      <c r="B24" s="391"/>
      <c r="C24" s="18">
        <v>8</v>
      </c>
      <c r="D24" s="18">
        <v>12</v>
      </c>
      <c r="E24" s="18">
        <v>12</v>
      </c>
      <c r="F24" s="73">
        <v>12</v>
      </c>
      <c r="G24" s="73">
        <v>18</v>
      </c>
      <c r="H24" s="73">
        <v>18</v>
      </c>
      <c r="I24" s="73">
        <v>16</v>
      </c>
      <c r="J24" s="73">
        <v>24</v>
      </c>
      <c r="K24" s="73">
        <v>24</v>
      </c>
      <c r="L24" s="66"/>
      <c r="M24" s="76"/>
      <c r="N24" s="66"/>
      <c r="P24" s="121">
        <f>СП_1.3П</f>
        <v>26083.5272</v>
      </c>
      <c r="Q24" s="152">
        <f>СП_1.3П</f>
        <v>26083.5272</v>
      </c>
    </row>
    <row r="25" spans="1:17" ht="12.75">
      <c r="A25" s="391" t="s">
        <v>52</v>
      </c>
      <c r="B25" s="391"/>
      <c r="C25" s="18">
        <v>1</v>
      </c>
      <c r="D25" s="18">
        <v>1</v>
      </c>
      <c r="E25" s="18">
        <v>1</v>
      </c>
      <c r="F25" s="73">
        <v>1</v>
      </c>
      <c r="G25" s="73">
        <v>1</v>
      </c>
      <c r="H25" s="73">
        <v>1</v>
      </c>
      <c r="I25" s="73">
        <v>2</v>
      </c>
      <c r="J25" s="73">
        <v>2</v>
      </c>
      <c r="K25" s="73">
        <v>2</v>
      </c>
      <c r="L25" s="66"/>
      <c r="M25" s="406"/>
      <c r="N25" s="66"/>
      <c r="P25" s="121">
        <f>СП_1.4П</f>
        <v>30253.764</v>
      </c>
      <c r="Q25" s="152">
        <f>СП_1.4П</f>
        <v>30253.764</v>
      </c>
    </row>
    <row r="26" spans="1:18" ht="12.75">
      <c r="A26" s="394" t="s">
        <v>47</v>
      </c>
      <c r="B26" s="394"/>
      <c r="C26" s="87">
        <v>3</v>
      </c>
      <c r="D26" s="87">
        <v>3</v>
      </c>
      <c r="E26" s="87">
        <v>3</v>
      </c>
      <c r="F26" s="88">
        <v>4</v>
      </c>
      <c r="G26" s="88">
        <v>4</v>
      </c>
      <c r="H26" s="88">
        <v>4</v>
      </c>
      <c r="I26" s="88">
        <v>5</v>
      </c>
      <c r="J26" s="88">
        <v>5</v>
      </c>
      <c r="K26" s="88">
        <v>5</v>
      </c>
      <c r="M26" s="406"/>
      <c r="P26" s="122">
        <f>СП_2.3П</f>
        <v>21721.1836</v>
      </c>
      <c r="Q26" s="154">
        <f>СП_2.3П</f>
        <v>21721.1836</v>
      </c>
      <c r="R26" s="86"/>
    </row>
    <row r="27" spans="1:17" s="83" customFormat="1" ht="12.75">
      <c r="A27" s="407" t="s">
        <v>48</v>
      </c>
      <c r="B27" s="407"/>
      <c r="C27" s="124">
        <f>Q26+C21*R7+C22*R15+C23*R11+C25*R14+C24*R12+C26*R16</f>
        <v>33282.043600000005</v>
      </c>
      <c r="D27" s="124">
        <f>Q26+D21*R8+D22*R15+D23*R11+D24*R12+D25*R14+D26*R16</f>
        <v>35778.66359999999</v>
      </c>
      <c r="E27" s="124">
        <f>Q26+E21*R9+E22*R15+E23*R11+E24*R12+E25*R14+E26*R16</f>
        <v>37781.2436</v>
      </c>
      <c r="F27" s="124">
        <f>Q27+F21*R7+F22*R15+F23*R11+F24*R12+F25*R14+F26*R16</f>
        <v>45782.420000000006</v>
      </c>
      <c r="G27" s="124">
        <f>Q27+G21*R8+G22*R15+G23*R11+G24*R12+G25*R14+G26*R16</f>
        <v>50184</v>
      </c>
      <c r="H27" s="124">
        <f>Q27+H21*R9+H22*R15+H23*R11+H24*R12+H25*R14+H26*R16</f>
        <v>53844.520000000004</v>
      </c>
      <c r="I27" s="124">
        <f>Q28+I21*R7+I22*R15+I23*R11+I24*R12+I25*R14+I26*R16</f>
        <v>56848.7672</v>
      </c>
      <c r="J27" s="124">
        <f>Q28+J21*R8+J22*R15+J23*R11+J24*R12+J25*R14+J26*R16</f>
        <v>63155.3072</v>
      </c>
      <c r="K27" s="124">
        <f>Q28+K21*R9+K22*R15+K23*R11+K24*R12+K25*R14+R16*K26</f>
        <v>68473.7672</v>
      </c>
      <c r="L27" s="85"/>
      <c r="M27" s="406"/>
      <c r="N27" s="85"/>
      <c r="P27" s="123">
        <f>СП_2.4П</f>
        <v>24613.460000000003</v>
      </c>
      <c r="Q27" s="153">
        <f>СП_2.4П</f>
        <v>24613.460000000003</v>
      </c>
    </row>
    <row r="28" spans="1:17" ht="12.75">
      <c r="A28" s="65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406"/>
      <c r="N28" s="66"/>
      <c r="P28" s="121">
        <f>СП_3.1П</f>
        <v>25864.387200000005</v>
      </c>
      <c r="Q28" s="152">
        <f>СП_3.1П</f>
        <v>25864.387200000005</v>
      </c>
    </row>
    <row r="29" spans="1:17" ht="12.75">
      <c r="A29" s="155" t="s">
        <v>155</v>
      </c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406"/>
      <c r="N29" s="66"/>
      <c r="P29" s="120"/>
      <c r="Q29" s="75"/>
    </row>
    <row r="30" spans="1:14" ht="12.75">
      <c r="A30" s="65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406"/>
      <c r="N30" s="66"/>
    </row>
    <row r="31" spans="1:14" ht="12.75">
      <c r="A31" s="65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76"/>
      <c r="N31" s="66"/>
    </row>
    <row r="32" spans="1:14" ht="12.75">
      <c r="A32" s="65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76"/>
      <c r="N32" s="66"/>
    </row>
    <row r="33" spans="1:14" ht="12.75">
      <c r="A33" s="65"/>
      <c r="B33" s="65"/>
      <c r="C33" s="66"/>
      <c r="D33" s="66"/>
      <c r="E33" s="66"/>
      <c r="F33" s="77"/>
      <c r="G33" s="77"/>
      <c r="H33" s="77"/>
      <c r="I33" s="77"/>
      <c r="J33" s="77"/>
      <c r="K33" s="77"/>
      <c r="L33" s="66"/>
      <c r="M33" s="76"/>
      <c r="N33" s="66"/>
    </row>
    <row r="34" spans="12:14" ht="12.75">
      <c r="L34" s="66"/>
      <c r="M34" s="76"/>
      <c r="N34" s="66"/>
    </row>
    <row r="35" spans="12:14" ht="12.75">
      <c r="L35" s="66"/>
      <c r="M35" s="76"/>
      <c r="N35" s="66"/>
    </row>
  </sheetData>
  <sheetProtection/>
  <mergeCells count="46">
    <mergeCell ref="M28:M30"/>
    <mergeCell ref="A27:B27"/>
    <mergeCell ref="A24:B24"/>
    <mergeCell ref="M25:M27"/>
    <mergeCell ref="A25:B25"/>
    <mergeCell ref="A26:B26"/>
    <mergeCell ref="P21:Q21"/>
    <mergeCell ref="A21:B21"/>
    <mergeCell ref="A22:B22"/>
    <mergeCell ref="A23:B23"/>
    <mergeCell ref="A18:B20"/>
    <mergeCell ref="C18:E19"/>
    <mergeCell ref="F18:H19"/>
    <mergeCell ref="I18:K19"/>
    <mergeCell ref="P13:Q13"/>
    <mergeCell ref="P17:Q17"/>
    <mergeCell ref="A16:B16"/>
    <mergeCell ref="C16:E16"/>
    <mergeCell ref="F16:H16"/>
    <mergeCell ref="I16:K16"/>
    <mergeCell ref="A17:B17"/>
    <mergeCell ref="A13:B13"/>
    <mergeCell ref="P14:Q14"/>
    <mergeCell ref="P15:Q15"/>
    <mergeCell ref="P12:Q12"/>
    <mergeCell ref="A11:B11"/>
    <mergeCell ref="A12:B12"/>
    <mergeCell ref="A9:B9"/>
    <mergeCell ref="P9:Q9"/>
    <mergeCell ref="A10:B10"/>
    <mergeCell ref="P10:Q10"/>
    <mergeCell ref="A3:B3"/>
    <mergeCell ref="A4:B6"/>
    <mergeCell ref="C4:E5"/>
    <mergeCell ref="F4:H5"/>
    <mergeCell ref="P11:Q11"/>
    <mergeCell ref="I4:K5"/>
    <mergeCell ref="A7:B7"/>
    <mergeCell ref="P7:Q7"/>
    <mergeCell ref="A8:B8"/>
    <mergeCell ref="P8:Q8"/>
    <mergeCell ref="A1:K1"/>
    <mergeCell ref="A2:B2"/>
    <mergeCell ref="C2:E2"/>
    <mergeCell ref="F2:H2"/>
    <mergeCell ref="I2:K2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2018-10-11T08:08:28Z</cp:lastPrinted>
  <dcterms:created xsi:type="dcterms:W3CDTF">2010-02-11T14:21:59Z</dcterms:created>
  <dcterms:modified xsi:type="dcterms:W3CDTF">2019-02-25T09:20:12Z</dcterms:modified>
  <cp:category/>
  <cp:version/>
  <cp:contentType/>
  <cp:contentStatus/>
</cp:coreProperties>
</file>